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showInkAnnotation="0" saveExternalLinkValues="0" codeName="ThisWorkbook" defaultThemeVersion="124226"/>
  <mc:AlternateContent xmlns:mc="http://schemas.openxmlformats.org/markup-compatibility/2006">
    <mc:Choice Requires="x15">
      <x15ac:absPath xmlns:x15ac="http://schemas.microsoft.com/office/spreadsheetml/2010/11/ac" url="https://tvrha.sharepoint.com/sites/HomeFolders/Shared Documents/Jason Spencer/james/SERC Committee Appointments/UA training/"/>
    </mc:Choice>
  </mc:AlternateContent>
  <xr:revisionPtr revIDLastSave="0" documentId="8_{C0053265-A4D6-421F-A91F-C80648D66613}" xr6:coauthVersionLast="47" xr6:coauthVersionMax="47" xr10:uidLastSave="{00000000-0000-0000-0000-000000000000}"/>
  <bookViews>
    <workbookView xWindow="-120" yWindow="-120" windowWidth="29040" windowHeight="15720" tabRatio="747" xr2:uid="{00000000-000D-0000-FFFF-FFFF00000000}"/>
  </bookViews>
  <sheets>
    <sheet name="UA UAF Calcs" sheetId="78" r:id="rId1"/>
    <sheet name=" Request Form- signature" sheetId="80" r:id="rId2"/>
    <sheet name="UAF Rates" sheetId="77" r:id="rId3"/>
  </sheets>
  <definedNames>
    <definedName name="_0BDRFMR" localSheetId="1">#REF!</definedName>
    <definedName name="_0BDRFMR" localSheetId="0">#REF!</definedName>
    <definedName name="_0BDRFMR">#REF!</definedName>
    <definedName name="_1BDRFMR" localSheetId="1">#REF!</definedName>
    <definedName name="_1BDRFMR" localSheetId="0">#REF!</definedName>
    <definedName name="_1BDRFMR">#REF!</definedName>
    <definedName name="_2BDRFMR" localSheetId="1">#REF!</definedName>
    <definedName name="_2BDRFMR" localSheetId="0">#REF!</definedName>
    <definedName name="_2BDRFMR">#REF!</definedName>
    <definedName name="_3BDRFMR" localSheetId="1">#REF!</definedName>
    <definedName name="_3BDRFMR" localSheetId="0">#REF!</definedName>
    <definedName name="_3BDRFMR">#REF!</definedName>
    <definedName name="_4BDRFMR" localSheetId="1">#REF!</definedName>
    <definedName name="_4BDRFMR" localSheetId="0">#REF!</definedName>
    <definedName name="_4BDRFMR">#REF!</definedName>
    <definedName name="_soa202" localSheetId="1">#REF!</definedName>
    <definedName name="_soa202" localSheetId="0">#REF!</definedName>
    <definedName name="_soa202">#REF!</definedName>
    <definedName name="_soa207" localSheetId="1">#REF!</definedName>
    <definedName name="_soa207" localSheetId="0">#REF!</definedName>
    <definedName name="_soa207">#REF!</definedName>
    <definedName name="_soa231" localSheetId="1">#REF!</definedName>
    <definedName name="_soa231" localSheetId="0">#REF!</definedName>
    <definedName name="_soa231">#REF!</definedName>
    <definedName name="_soa236" localSheetId="1">#REF!</definedName>
    <definedName name="_soa236" localSheetId="0">#REF!</definedName>
    <definedName name="_soa236">#REF!</definedName>
    <definedName name="blank" localSheetId="1">#REF!</definedName>
    <definedName name="blank" localSheetId="0">#REF!</definedName>
    <definedName name="blank">#REF!</definedName>
    <definedName name="capped" localSheetId="1">#REF!</definedName>
    <definedName name="capped" localSheetId="0">#REF!</definedName>
    <definedName name="capped">#REF!</definedName>
    <definedName name="CITY_STATE" localSheetId="1">#REF!</definedName>
    <definedName name="CITY_STATE" localSheetId="0">#REF!</definedName>
    <definedName name="CITY_STATE">#REF!</definedName>
    <definedName name="decrease">#REF!</definedName>
    <definedName name="deregulated" localSheetId="1">#REF!</definedName>
    <definedName name="deregulated" localSheetId="0">#REF!</definedName>
    <definedName name="deregulated">#REF!</definedName>
    <definedName name="FMR_MONTHLY" localSheetId="1">#REF!</definedName>
    <definedName name="FMR_MONTHLY" localSheetId="0">#REF!</definedName>
    <definedName name="FMR_MONTHLY">#REF!</definedName>
    <definedName name="GROSS_MONTHLY" localSheetId="1">#REF!</definedName>
    <definedName name="GROSS_MONTHLY" localSheetId="0">#REF!</definedName>
    <definedName name="GROSS_MONTHLY">#REF!</definedName>
    <definedName name="mcapped" localSheetId="1">#REF!</definedName>
    <definedName name="mcapped" localSheetId="0">#REF!</definedName>
    <definedName name="mcapped">#REF!</definedName>
    <definedName name="MKT_MONTHLY" localSheetId="1">#REF!</definedName>
    <definedName name="MKT_MONTHLY" localSheetId="0">#REF!</definedName>
    <definedName name="MKT_MONTHLY">#REF!</definedName>
    <definedName name="mmodified" localSheetId="1">#REF!</definedName>
    <definedName name="mmodified" localSheetId="0">#REF!</definedName>
    <definedName name="mmodified">#REF!</definedName>
    <definedName name="mnonprofit" localSheetId="1">#REF!</definedName>
    <definedName name="mnonprofit" localSheetId="0">#REF!</definedName>
    <definedName name="mnonprofit">#REF!</definedName>
    <definedName name="mregulated" localSheetId="1">#REF!</definedName>
    <definedName name="mregulated" localSheetId="0">#REF!</definedName>
    <definedName name="mregulated">#REF!</definedName>
    <definedName name="NAME" localSheetId="1">#REF!</definedName>
    <definedName name="NAME" localSheetId="0">#REF!</definedName>
    <definedName name="NAME">#REF!</definedName>
    <definedName name="NonProfit" localSheetId="1">#REF!</definedName>
    <definedName name="NonProfit" localSheetId="0">#REF!</definedName>
    <definedName name="NonProfit">#REF!</definedName>
    <definedName name="_xlnm.Print_Area" localSheetId="1">' Request Form- signature'!$A$1:$G$34</definedName>
    <definedName name="_xlnm.Print_Area" localSheetId="0">'UA UAF Calcs'!$A$1:$I$80</definedName>
    <definedName name="regulated" localSheetId="1">#REF!</definedName>
    <definedName name="regulated" localSheetId="0">#REF!</definedName>
    <definedName name="regulated">#REF!</definedName>
    <definedName name="Section_of_Act" localSheetId="1">#REF!</definedName>
    <definedName name="Section_of_Act" localSheetId="0">#REF!</definedName>
    <definedName name="Section_of_Act">#REF!</definedName>
    <definedName name="soa221d3" localSheetId="1">#REF!</definedName>
    <definedName name="soa221d3" localSheetId="0">#REF!</definedName>
    <definedName name="soa221d3">#REF!</definedName>
    <definedName name="soa221d4" localSheetId="1">#REF!</definedName>
    <definedName name="soa221d4" localSheetId="0">#REF!</definedName>
    <definedName name="soa221d4">#REF!</definedName>
  </definedNames>
  <calcPr calcId="191029" iterate="1"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9" i="78" l="1"/>
  <c r="A49" i="78"/>
  <c r="A71" i="78" s="1"/>
  <c r="B71" i="78" s="1"/>
  <c r="B48" i="78"/>
  <c r="A48" i="78"/>
  <c r="A70" i="78" s="1"/>
  <c r="B70" i="78" s="1"/>
  <c r="B47" i="78"/>
  <c r="A47" i="78"/>
  <c r="A69" i="78" s="1"/>
  <c r="B69" i="78" s="1"/>
  <c r="B46" i="78"/>
  <c r="A46" i="78"/>
  <c r="A68" i="78" s="1"/>
  <c r="B68" i="78" s="1"/>
  <c r="B45" i="78"/>
  <c r="A45" i="78"/>
  <c r="A67" i="78" s="1"/>
  <c r="B67" i="78" s="1"/>
  <c r="B44" i="78"/>
  <c r="A44" i="78"/>
  <c r="A66" i="78" s="1"/>
  <c r="B66" i="78" s="1"/>
  <c r="B43" i="78"/>
  <c r="A43" i="78"/>
  <c r="A65" i="78" s="1"/>
  <c r="B65" i="78" s="1"/>
  <c r="B42" i="78"/>
  <c r="A42" i="78"/>
  <c r="A64" i="78" s="1"/>
  <c r="B64" i="78" s="1"/>
  <c r="B41" i="78"/>
  <c r="A41" i="78"/>
  <c r="A63" i="78" s="1"/>
  <c r="B63" i="78" s="1"/>
  <c r="B40" i="78"/>
  <c r="A40" i="78"/>
  <c r="A62" i="78" s="1"/>
  <c r="B62" i="78" s="1"/>
  <c r="B39" i="78"/>
  <c r="A39" i="78"/>
  <c r="A61" i="78" s="1"/>
  <c r="B61" i="78" s="1"/>
  <c r="B38" i="78"/>
  <c r="A38" i="78"/>
  <c r="A60" i="78" s="1"/>
  <c r="B60" i="78" s="1"/>
  <c r="B37" i="78"/>
  <c r="A37" i="78"/>
  <c r="A59" i="78" s="1"/>
  <c r="B59" i="78" s="1"/>
  <c r="B36" i="78"/>
  <c r="A36" i="78"/>
  <c r="A58" i="78" s="1"/>
  <c r="B35" i="78"/>
  <c r="A35" i="78"/>
  <c r="A57" i="78" s="1"/>
  <c r="B31" i="78"/>
  <c r="A32" i="78"/>
  <c r="A54" i="78" s="1"/>
  <c r="B53" i="78"/>
  <c r="B57" i="78" l="1"/>
  <c r="B58" i="78"/>
  <c r="F38" i="78"/>
  <c r="E38" i="78"/>
  <c r="D38" i="78"/>
  <c r="C38" i="78"/>
  <c r="F42" i="78"/>
  <c r="E42" i="78"/>
  <c r="D42" i="78"/>
  <c r="C42" i="78"/>
  <c r="E46" i="78"/>
  <c r="F46" i="78"/>
  <c r="D46" i="78"/>
  <c r="C46" i="78"/>
  <c r="C39" i="78"/>
  <c r="E39" i="78"/>
  <c r="D39" i="78"/>
  <c r="F39" i="78"/>
  <c r="C43" i="78"/>
  <c r="F43" i="78"/>
  <c r="E43" i="78"/>
  <c r="D43" i="78"/>
  <c r="C47" i="78"/>
  <c r="E47" i="78"/>
  <c r="D47" i="78"/>
  <c r="F47" i="78"/>
  <c r="F40" i="78"/>
  <c r="E40" i="78"/>
  <c r="D40" i="78"/>
  <c r="C40" i="78"/>
  <c r="F44" i="78"/>
  <c r="E44" i="78"/>
  <c r="D44" i="78"/>
  <c r="C44" i="78"/>
  <c r="F48" i="78"/>
  <c r="E48" i="78"/>
  <c r="D48" i="78"/>
  <c r="C48" i="78"/>
  <c r="C37" i="78"/>
  <c r="F37" i="78"/>
  <c r="E37" i="78"/>
  <c r="D37" i="78"/>
  <c r="C41" i="78"/>
  <c r="F41" i="78"/>
  <c r="E41" i="78"/>
  <c r="D41" i="78"/>
  <c r="C45" i="78"/>
  <c r="F45" i="78"/>
  <c r="E45" i="78"/>
  <c r="D45" i="78"/>
  <c r="C49" i="78"/>
  <c r="F49" i="78"/>
  <c r="E49" i="78"/>
  <c r="D49" i="78"/>
  <c r="F61" i="78"/>
  <c r="E61" i="78"/>
  <c r="D61" i="78"/>
  <c r="C61" i="78"/>
  <c r="F64" i="78"/>
  <c r="E64" i="78"/>
  <c r="D64" i="78"/>
  <c r="C64" i="78"/>
  <c r="F67" i="78"/>
  <c r="E67" i="78"/>
  <c r="D67" i="78"/>
  <c r="C67" i="78"/>
  <c r="F70" i="78"/>
  <c r="E70" i="78"/>
  <c r="D70" i="78"/>
  <c r="C70" i="78"/>
  <c r="C59" i="78"/>
  <c r="F59" i="78"/>
  <c r="E59" i="78"/>
  <c r="D59" i="78"/>
  <c r="C62" i="78"/>
  <c r="F62" i="78"/>
  <c r="E62" i="78"/>
  <c r="D62" i="78"/>
  <c r="C65" i="78"/>
  <c r="F65" i="78"/>
  <c r="E65" i="78"/>
  <c r="D65" i="78"/>
  <c r="C68" i="78"/>
  <c r="F68" i="78"/>
  <c r="E68" i="78"/>
  <c r="D68" i="78"/>
  <c r="C71" i="78"/>
  <c r="F71" i="78"/>
  <c r="E71" i="78"/>
  <c r="D71" i="78"/>
  <c r="E60" i="78"/>
  <c r="D60" i="78"/>
  <c r="C60" i="78"/>
  <c r="F60" i="78"/>
  <c r="E63" i="78"/>
  <c r="D63" i="78"/>
  <c r="C63" i="78"/>
  <c r="F63" i="78"/>
  <c r="E66" i="78"/>
  <c r="D66" i="78"/>
  <c r="C66" i="78"/>
  <c r="F66" i="78"/>
  <c r="E69" i="78"/>
  <c r="D69" i="78"/>
  <c r="C69" i="78"/>
  <c r="F69" i="78"/>
  <c r="A1" i="80"/>
  <c r="B24" i="80"/>
  <c r="B23" i="80"/>
  <c r="B22" i="80"/>
  <c r="B21" i="80"/>
  <c r="B20" i="80"/>
  <c r="B19" i="80"/>
  <c r="B18" i="80"/>
  <c r="B17" i="80"/>
  <c r="B16" i="80"/>
  <c r="B15" i="80"/>
  <c r="B14" i="80"/>
  <c r="B13" i="80"/>
  <c r="B12" i="80"/>
  <c r="B11" i="80"/>
  <c r="B10" i="80"/>
  <c r="A24" i="80"/>
  <c r="A23" i="80"/>
  <c r="A22" i="80"/>
  <c r="A21" i="80"/>
  <c r="A20" i="80"/>
  <c r="A19" i="80"/>
  <c r="A18" i="80"/>
  <c r="A17" i="80"/>
  <c r="A16" i="80"/>
  <c r="A15" i="80"/>
  <c r="A14" i="80"/>
  <c r="A13" i="80"/>
  <c r="A12" i="80"/>
  <c r="A11" i="80"/>
  <c r="A10" i="80"/>
  <c r="E7" i="80"/>
  <c r="B7" i="80"/>
  <c r="B5" i="80"/>
  <c r="B4" i="80"/>
  <c r="G27" i="78" a="1"/>
  <c r="G27" i="78" s="1"/>
  <c r="G26" i="78" a="1"/>
  <c r="G26" i="78" s="1"/>
  <c r="G25" i="78" a="1"/>
  <c r="G25" i="78" s="1"/>
  <c r="G24" i="78" a="1"/>
  <c r="G24" i="78" s="1"/>
  <c r="G23" i="78" a="1"/>
  <c r="G23" i="78" s="1"/>
  <c r="G22" i="78" a="1"/>
  <c r="G22" i="78" s="1"/>
  <c r="G21" i="78" a="1"/>
  <c r="G21" i="78" s="1"/>
  <c r="G20" i="78" a="1"/>
  <c r="G20" i="78" s="1"/>
  <c r="G19" i="78" a="1"/>
  <c r="G19" i="78" s="1"/>
  <c r="G18" i="78" a="1"/>
  <c r="G18" i="78" s="1"/>
  <c r="G17" i="78" a="1"/>
  <c r="G17" i="78" s="1"/>
  <c r="G16" i="78" a="1"/>
  <c r="G16" i="78" s="1"/>
  <c r="G15" i="78" a="1"/>
  <c r="G15" i="78" s="1"/>
  <c r="G14" i="78" a="1"/>
  <c r="G14" i="78" s="1"/>
  <c r="G13" i="78" a="1"/>
  <c r="G13" i="78" s="1"/>
  <c r="F9" i="78" l="1"/>
  <c r="E9" i="78"/>
  <c r="D9" i="78"/>
  <c r="C9" i="78"/>
  <c r="O43" i="78" l="1"/>
  <c r="N48" i="78"/>
  <c r="N39" i="78"/>
  <c r="O40" i="78"/>
  <c r="O42" i="78"/>
  <c r="O49" i="78"/>
  <c r="O41" i="78"/>
  <c r="N46" i="78"/>
  <c r="N45" i="78"/>
  <c r="O47" i="78"/>
  <c r="O39" i="78"/>
  <c r="N44" i="78"/>
  <c r="O44" i="78"/>
  <c r="N41" i="78"/>
  <c r="N40" i="78"/>
  <c r="N47" i="78"/>
  <c r="O46" i="78"/>
  <c r="N43" i="78"/>
  <c r="O45" i="78"/>
  <c r="N42" i="78"/>
  <c r="N49" i="78"/>
  <c r="O48" i="78"/>
  <c r="N38" i="78"/>
  <c r="O61" i="78"/>
  <c r="O62" i="78"/>
  <c r="O38" i="78"/>
  <c r="O66" i="78"/>
  <c r="O67" i="78"/>
  <c r="N37" i="78"/>
  <c r="O64" i="78"/>
  <c r="O60" i="78"/>
  <c r="O69" i="78"/>
  <c r="N61" i="78"/>
  <c r="O65" i="78"/>
  <c r="O70" i="78"/>
  <c r="O71" i="78"/>
  <c r="N59" i="78"/>
  <c r="N63" i="78"/>
  <c r="O37" i="78"/>
  <c r="O68" i="78"/>
  <c r="N60" i="78"/>
  <c r="N65" i="78"/>
  <c r="N62" i="78"/>
  <c r="N70" i="78"/>
  <c r="N66" i="78"/>
  <c r="O59" i="78"/>
  <c r="N71" i="78"/>
  <c r="O63" i="78"/>
  <c r="N67" i="78"/>
  <c r="N64" i="78"/>
  <c r="N68" i="78"/>
  <c r="N69" i="78"/>
  <c r="K46" i="78"/>
  <c r="K45" i="78"/>
  <c r="J42" i="78"/>
  <c r="J49" i="78"/>
  <c r="K43" i="78"/>
  <c r="J48" i="78"/>
  <c r="J40" i="78"/>
  <c r="K48" i="78"/>
  <c r="K39" i="78"/>
  <c r="K42" i="78"/>
  <c r="J47" i="78"/>
  <c r="J39" i="78"/>
  <c r="K40" i="78"/>
  <c r="J44" i="78"/>
  <c r="J43" i="78"/>
  <c r="K44" i="78"/>
  <c r="K49" i="78"/>
  <c r="K41" i="78"/>
  <c r="J46" i="78"/>
  <c r="J45" i="78"/>
  <c r="K47" i="78"/>
  <c r="J41" i="78"/>
  <c r="K37" i="78"/>
  <c r="J64" i="78"/>
  <c r="J68" i="78"/>
  <c r="J60" i="78"/>
  <c r="J69" i="78"/>
  <c r="K61" i="78"/>
  <c r="J65" i="78"/>
  <c r="K62" i="78"/>
  <c r="K70" i="78"/>
  <c r="J66" i="78"/>
  <c r="J59" i="78"/>
  <c r="J71" i="78"/>
  <c r="K63" i="78"/>
  <c r="J67" i="78"/>
  <c r="J37" i="78"/>
  <c r="K64" i="78"/>
  <c r="K60" i="78"/>
  <c r="K69" i="78"/>
  <c r="K65" i="78"/>
  <c r="J70" i="78"/>
  <c r="K66" i="78"/>
  <c r="K59" i="78"/>
  <c r="K71" i="78"/>
  <c r="J63" i="78"/>
  <c r="K67" i="78"/>
  <c r="K68" i="78"/>
  <c r="J62" i="78"/>
  <c r="K38" i="78"/>
  <c r="J38" i="78"/>
  <c r="J61" i="78"/>
  <c r="L42" i="78"/>
  <c r="L39" i="78"/>
  <c r="M43" i="78"/>
  <c r="L48" i="78"/>
  <c r="L40" i="78"/>
  <c r="M49" i="78"/>
  <c r="M41" i="78"/>
  <c r="L46" i="78"/>
  <c r="L41" i="78"/>
  <c r="L47" i="78"/>
  <c r="M48" i="78"/>
  <c r="M40" i="78"/>
  <c r="L45" i="78"/>
  <c r="M45" i="78"/>
  <c r="L49" i="78"/>
  <c r="M47" i="78"/>
  <c r="M39" i="78"/>
  <c r="L44" i="78"/>
  <c r="M46" i="78"/>
  <c r="L43" i="78"/>
  <c r="M44" i="78"/>
  <c r="M42" i="78"/>
  <c r="L64" i="78"/>
  <c r="L68" i="78"/>
  <c r="L60" i="78"/>
  <c r="L69" i="78"/>
  <c r="L61" i="78"/>
  <c r="L65" i="78"/>
  <c r="L62" i="78"/>
  <c r="L70" i="78"/>
  <c r="L66" i="78"/>
  <c r="L59" i="78"/>
  <c r="L71" i="78"/>
  <c r="L63" i="78"/>
  <c r="L67" i="78"/>
  <c r="L38" i="78"/>
  <c r="L37" i="78"/>
  <c r="M61" i="78"/>
  <c r="M38" i="78"/>
  <c r="M68" i="78"/>
  <c r="M66" i="78"/>
  <c r="M59" i="78"/>
  <c r="M63" i="78"/>
  <c r="M60" i="78"/>
  <c r="M62" i="78"/>
  <c r="M64" i="78"/>
  <c r="M69" i="78"/>
  <c r="M37" i="78"/>
  <c r="M65" i="78"/>
  <c r="M70" i="78"/>
  <c r="M71" i="78"/>
  <c r="M67" i="78"/>
  <c r="Q49" i="78"/>
  <c r="Q41" i="78"/>
  <c r="P46" i="78"/>
  <c r="Q40" i="78"/>
  <c r="Q47" i="78"/>
  <c r="Q39" i="78"/>
  <c r="P44" i="78"/>
  <c r="Q46" i="78"/>
  <c r="Q45" i="78"/>
  <c r="P42" i="78"/>
  <c r="P47" i="78"/>
  <c r="P45" i="78"/>
  <c r="P43" i="78"/>
  <c r="Q44" i="78"/>
  <c r="P49" i="78"/>
  <c r="P41" i="78"/>
  <c r="P39" i="78"/>
  <c r="Q43" i="78"/>
  <c r="P48" i="78"/>
  <c r="P40" i="78"/>
  <c r="Q42" i="78"/>
  <c r="Q48" i="78"/>
  <c r="P38" i="78"/>
  <c r="Q37" i="78"/>
  <c r="Q38" i="78"/>
  <c r="Q68" i="78"/>
  <c r="P61" i="78"/>
  <c r="P62" i="78"/>
  <c r="Q64" i="78"/>
  <c r="P60" i="78"/>
  <c r="Q69" i="78"/>
  <c r="P65" i="78"/>
  <c r="Q70" i="78"/>
  <c r="P66" i="78"/>
  <c r="Q59" i="78"/>
  <c r="Q71" i="78"/>
  <c r="Q63" i="78"/>
  <c r="P67" i="78"/>
  <c r="P37" i="78"/>
  <c r="P64" i="78"/>
  <c r="P68" i="78"/>
  <c r="Q60" i="78"/>
  <c r="P69" i="78"/>
  <c r="Q65" i="78"/>
  <c r="P70" i="78"/>
  <c r="P59" i="78"/>
  <c r="P71" i="78"/>
  <c r="P63" i="78"/>
  <c r="Q62" i="78"/>
  <c r="Q67" i="78"/>
  <c r="Q61" i="78"/>
  <c r="Q66" i="78"/>
  <c r="D32" i="78"/>
  <c r="D54" i="78"/>
  <c r="C32" i="78"/>
  <c r="C54" i="78"/>
  <c r="E32" i="78"/>
  <c r="E54" i="78"/>
  <c r="F54" i="78"/>
  <c r="F32" i="78"/>
  <c r="P35" i="78" l="1"/>
  <c r="P36" i="78"/>
  <c r="Q36" i="78"/>
  <c r="Q35" i="78"/>
  <c r="N35" i="78"/>
  <c r="N36" i="78"/>
  <c r="O36" i="78"/>
  <c r="O35" i="78"/>
  <c r="K35" i="78"/>
  <c r="J36" i="78"/>
  <c r="K36" i="78"/>
  <c r="J35" i="78"/>
  <c r="L36" i="78"/>
  <c r="M36" i="78"/>
  <c r="L35" i="78"/>
  <c r="M35" i="78"/>
  <c r="N57" i="78"/>
  <c r="O58" i="78"/>
  <c r="N58" i="78"/>
  <c r="P58" i="78"/>
  <c r="Q58" i="78"/>
  <c r="F36" i="78"/>
  <c r="E35" i="78"/>
  <c r="O57" i="78" s="1"/>
  <c r="E36" i="78"/>
  <c r="C36" i="78"/>
  <c r="J58" i="78" s="1"/>
  <c r="D36" i="78"/>
  <c r="L58" i="78" s="1"/>
  <c r="M58" i="78" l="1"/>
  <c r="K58" i="78"/>
  <c r="D35" i="78"/>
  <c r="F35" i="78"/>
  <c r="D58" i="78"/>
  <c r="C35" i="78"/>
  <c r="G68" i="78"/>
  <c r="G67" i="78"/>
  <c r="G47" i="78"/>
  <c r="G37" i="78"/>
  <c r="G48" i="78"/>
  <c r="G41" i="78"/>
  <c r="G42" i="78"/>
  <c r="G36" i="78"/>
  <c r="G59" i="78"/>
  <c r="G44" i="78"/>
  <c r="G40" i="78"/>
  <c r="G60" i="78"/>
  <c r="G65" i="78"/>
  <c r="H65" i="78" s="1"/>
  <c r="E18" i="80" s="1"/>
  <c r="F18" i="80" s="1"/>
  <c r="G43" i="78"/>
  <c r="G46" i="78"/>
  <c r="G62" i="78"/>
  <c r="H62" i="78" s="1"/>
  <c r="E15" i="80" s="1"/>
  <c r="F15" i="80" s="1"/>
  <c r="G70" i="78"/>
  <c r="G39" i="78"/>
  <c r="G45" i="78"/>
  <c r="G64" i="78"/>
  <c r="H64" i="78" s="1"/>
  <c r="G38" i="78"/>
  <c r="G49" i="78"/>
  <c r="G61" i="78"/>
  <c r="H61" i="78" s="1"/>
  <c r="G71" i="78"/>
  <c r="D13" i="80"/>
  <c r="K57" i="78" l="1"/>
  <c r="J57" i="78"/>
  <c r="P57" i="78"/>
  <c r="Q57" i="78"/>
  <c r="L57" i="78"/>
  <c r="M57" i="78"/>
  <c r="F57" i="78"/>
  <c r="G35" i="78"/>
  <c r="C10" i="80" s="1"/>
  <c r="D57" i="78"/>
  <c r="E57" i="78"/>
  <c r="C58" i="78"/>
  <c r="F58" i="78"/>
  <c r="E58" i="78"/>
  <c r="H59" i="78"/>
  <c r="H71" i="78"/>
  <c r="G69" i="78"/>
  <c r="H69" i="78" s="1"/>
  <c r="E22" i="80" s="1"/>
  <c r="F22" i="80" s="1"/>
  <c r="G63" i="78"/>
  <c r="H63" i="78" s="1"/>
  <c r="H70" i="78"/>
  <c r="E23" i="80" s="1"/>
  <c r="F23" i="80" s="1"/>
  <c r="D23" i="80"/>
  <c r="H45" i="78"/>
  <c r="C20" i="80"/>
  <c r="H60" i="78"/>
  <c r="E13" i="80" s="1"/>
  <c r="F13" i="80" s="1"/>
  <c r="H41" i="78"/>
  <c r="C16" i="80"/>
  <c r="H40" i="78"/>
  <c r="C15" i="80"/>
  <c r="H36" i="78"/>
  <c r="C11" i="80"/>
  <c r="H46" i="78"/>
  <c r="C21" i="80"/>
  <c r="H39" i="78"/>
  <c r="C14" i="80"/>
  <c r="H48" i="78"/>
  <c r="C23" i="80"/>
  <c r="H37" i="78"/>
  <c r="C12" i="80"/>
  <c r="H43" i="78"/>
  <c r="C18" i="80"/>
  <c r="G66" i="78"/>
  <c r="H66" i="78" s="1"/>
  <c r="H44" i="78"/>
  <c r="C19" i="80"/>
  <c r="H42" i="78"/>
  <c r="C17" i="80"/>
  <c r="H67" i="78"/>
  <c r="E20" i="80" s="1"/>
  <c r="F20" i="80" s="1"/>
  <c r="H49" i="78"/>
  <c r="C24" i="80"/>
  <c r="H38" i="78"/>
  <c r="C13" i="80"/>
  <c r="H47" i="78"/>
  <c r="C22" i="80"/>
  <c r="H68" i="78"/>
  <c r="E21" i="80" s="1"/>
  <c r="F21" i="80" s="1"/>
  <c r="E16" i="80"/>
  <c r="F16" i="80" s="1"/>
  <c r="D16" i="80"/>
  <c r="D20" i="80"/>
  <c r="D22" i="80"/>
  <c r="E14" i="80"/>
  <c r="F14" i="80" s="1"/>
  <c r="D14" i="80"/>
  <c r="D15" i="80"/>
  <c r="E12" i="80"/>
  <c r="F12" i="80" s="1"/>
  <c r="D12" i="80"/>
  <c r="D21" i="80"/>
  <c r="E17" i="80"/>
  <c r="F17" i="80" s="1"/>
  <c r="D17" i="80"/>
  <c r="D18" i="80"/>
  <c r="E24" i="80"/>
  <c r="F24" i="80" s="1"/>
  <c r="D24" i="80"/>
  <c r="H35" i="78" l="1"/>
  <c r="C57" i="78"/>
  <c r="G57" i="78" s="1"/>
  <c r="G58" i="78"/>
  <c r="E19" i="80"/>
  <c r="F19" i="80" s="1"/>
  <c r="D19" i="80"/>
  <c r="H57" i="78" l="1"/>
  <c r="E10" i="80" s="1"/>
  <c r="F10" i="80" s="1"/>
  <c r="D10" i="80"/>
  <c r="H58" i="78"/>
  <c r="E11" i="80" s="1"/>
  <c r="F11" i="80" s="1"/>
  <c r="D11" i="8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<sst xmlns="http://schemas.openxmlformats.org/spreadsheetml/2006/main" count="279" uniqueCount="110">
  <si>
    <t>Project Name:</t>
  </si>
  <si>
    <t>Date:</t>
  </si>
  <si>
    <t>Unit Size</t>
  </si>
  <si>
    <t># of Units</t>
  </si>
  <si>
    <t>FY:</t>
  </si>
  <si>
    <t>Contract #:</t>
  </si>
  <si>
    <t>State</t>
  </si>
  <si>
    <t>State:</t>
  </si>
  <si>
    <t>Utility Allowance Adjustment by HUD Published UAF</t>
  </si>
  <si>
    <t>Oil</t>
  </si>
  <si>
    <t>Natural Gas</t>
  </si>
  <si>
    <t>Electricity</t>
  </si>
  <si>
    <t>Water/Sewer/Trash</t>
  </si>
  <si>
    <t>Year 2:</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</si>
  <si>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</si>
  <si>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</si>
  <si>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</si>
  <si>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</si>
  <si>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</si>
  <si>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</si>
  <si>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</si>
  <si>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</si>
  <si>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</si>
  <si>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</si>
  <si>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</si>
  <si>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</si>
  <si>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</si>
  <si>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</si>
  <si>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</si>
  <si>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</si>
  <si>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</si>
  <si>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</si>
  <si>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</si>
  <si>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</si>
  <si>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</si>
  <si>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</si>
  <si>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</si>
  <si>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</si>
  <si>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</si>
  <si>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</si>
  <si>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</si>
  <si>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</si>
  <si>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</si>
  <si>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</si>
  <si>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</si>
  <si>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</si>
  <si>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OHIO</t>
  </si>
  <si>
    <t>OKLAHOMA</t>
  </si>
  <si>
    <t>OREGON</t>
  </si>
  <si>
    <t>PENNSYLVANIA</t>
  </si>
  <si>
    <t>RHODE ISLAND</t>
  </si>
  <si>
    <t>TENNESSEE</t>
  </si>
  <si>
    <t>TEXAS</t>
  </si>
  <si>
    <t>UTAH</t>
  </si>
  <si>
    <t>VERMONT</t>
  </si>
  <si>
    <t>VIRGINIA</t>
  </si>
  <si>
    <t>WASHINGTON</t>
  </si>
  <si>
    <t>WISCONSIN</t>
  </si>
  <si>
    <t>WYOMING</t>
  </si>
  <si>
    <t>PACIFIC ISLANDS</t>
  </si>
  <si>
    <t>PUERTO RICO</t>
  </si>
  <si>
    <t>VIRGIN ISLANDS</t>
  </si>
  <si>
    <t>District of Columbia</t>
  </si>
  <si>
    <t>North Carolina</t>
  </si>
  <si>
    <t>North Dakota</t>
  </si>
  <si>
    <t>South Carolina</t>
  </si>
  <si>
    <t>South Dakota</t>
  </si>
  <si>
    <t>West Virginia</t>
  </si>
  <si>
    <t>Effective:</t>
  </si>
  <si>
    <t>Year 3:</t>
  </si>
  <si>
    <t>UA Includes:</t>
  </si>
  <si>
    <t>UAF Effective:</t>
  </si>
  <si>
    <t>Final % Change</t>
  </si>
  <si>
    <t>Tenant Notice of UA Decrease Required?</t>
  </si>
  <si>
    <t>By signing below, I propose and accept the above Utility Allowance Factor (UAF) calculations.</t>
  </si>
  <si>
    <t>If a decrease is required above, I will submit a copy of the letter to tenants that is prepared in accordance with 24 CFR Part 245.410, any tenant comments, the mortgagor's evaluation of any comments received, and the Owner's Certification as to compliance with the CFR.</t>
  </si>
  <si>
    <t>Signature:</t>
  </si>
  <si>
    <t>Property Allowance Recommendation - Adjust by UAF</t>
  </si>
  <si>
    <t>Final Calc</t>
  </si>
  <si>
    <t>End:</t>
  </si>
  <si>
    <t>Start</t>
  </si>
  <si>
    <t>End</t>
  </si>
  <si>
    <t>UAF YR</t>
  </si>
  <si>
    <t>Full Baseline UA</t>
  </si>
  <si>
    <t>Electric</t>
  </si>
  <si>
    <t xml:space="preserve">Oil </t>
  </si>
  <si>
    <t>Current UA</t>
  </si>
  <si>
    <t>UAF Notes:</t>
  </si>
  <si>
    <t>DISTRICT OF COLUMBIA</t>
  </si>
  <si>
    <t>Baseline - use cents out to 2 decimals in year 1</t>
  </si>
  <si>
    <t>round 1st = rounded x factor</t>
  </si>
  <si>
    <t>round 2nd = (unrounded x factor) then rounded</t>
  </si>
  <si>
    <t>Electic 
round 1st</t>
  </si>
  <si>
    <t>Electic 
round 2nd</t>
  </si>
  <si>
    <t>Gas 
round 1st</t>
  </si>
  <si>
    <t>Gas 
round 2nd</t>
  </si>
  <si>
    <t>W/S/T 
round 1st</t>
  </si>
  <si>
    <t>W/S/T 
round 2nd</t>
  </si>
  <si>
    <t>Oil 
round 1st</t>
  </si>
  <si>
    <t>Oil 
round 2nd</t>
  </si>
  <si>
    <t>Contract Number:</t>
  </si>
  <si>
    <t xml:space="preserve"> </t>
  </si>
  <si>
    <t>v. 08.29.2023</t>
  </si>
  <si>
    <t>vs.</t>
  </si>
  <si>
    <t>Use the greater of round 1st or round 2nd for each utility</t>
  </si>
  <si>
    <t>NORTH CAROLINA</t>
  </si>
  <si>
    <t>NORTH DAKOTA</t>
  </si>
  <si>
    <t>SOUTH CAROLINA</t>
  </si>
  <si>
    <t>SOUTH DAKOTA</t>
  </si>
  <si>
    <t>WEST VIRGINIA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</si>
</sst>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00"/>
    <numFmt numFmtId="165" formatCode="&quot;$&quot;#,##0"/>
    <numFmt numFmtId="166" formatCode="m/d/yy;@"/>
    <numFmt numFmtId="167" formatCode="&quot;$&quot;#,##0.00"/>
  </numFmts>
  <fonts count="28">
    <font>
      <sz val="10"/>
      <name val="Arial"/>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2"/>
      <name val="Times New Roman"/>
      <family val="1"/>
    </font>
    <font>
      <b/>
      <sz val="8"/>
      <name val="Arial"/>
      <family val="2"/>
    </font>
    <font>
      <sz val="12"/>
      <name val="Arial"/>
      <family val="2"/>
    </font>
    <font>
      <u/>
      <sz val="10.199999999999999"/>
      <color indexed="12"/>
      <name val="Times New Roman"/>
      <family val="1"/>
    </font>
    <font>
      <u/>
      <sz val="12"/>
      <color indexed="12"/>
      <name val="Times New Roman"/>
      <family val="1"/>
    </font>
    <font>
      <sz val="10"/>
      <name val="Times New Roman"/>
      <family val="1"/>
      <charset val="204"/>
    </font>
    <font>
      <sz val="12"/>
      <name val="Univers (WN)"/>
    </font>
    <font>
      <sz val="8"/>
      <color rgb="FFFF0000"/>
      <name val="Arial"/>
      <family val="2"/>
    </font>
    <font>
      <b/>
      <sz val="11"/>
      <color theme="1"/>
      <name val="Arial"/>
      <family val="2"/>
    </font>
    <font>
      <b/>
      <sz val="11"/>
      <name val="Arial"/>
      <family val="2"/>
    </font>
    <font>
      <b/>
      <sz val="8"/>
      <color theme="1"/>
      <name val="Arial"/>
      <family val="2"/>
    </font>
  </fonts>
  <fills count="14">
    <fill>
      <patternFill patternType="none"/>
    </fill>
    <fill>
      <patternFill patternType="gray125"/>
    </fill>
    <fill>
      <patternFill patternType="solid">
        <fgColor rgb="FFFFFFCC"/>
        <bgColor indexed="64"/>
      </patternFill>
    </fill>
    <fill>
      <patternFill patternType="solid">
        <fgColor rgb="FFCDE8EF"/>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92D050"/>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9"/>
        <bgColor indexed="64"/>
      </patternFill>
    </fill>
    <fill>
      <patternFill patternType="solid">
        <fgColor theme="8"/>
        <bgColor indexed="64"/>
      </patternFill>
    </fill>
    <fill>
      <patternFill patternType="solid">
        <fgColor theme="0"/>
        <bgColor indexed="64"/>
      </patternFill>
    </fill>
    <fill>
      <patternFill patternType="solid">
        <fgColor rgb="FFFFFF00"/>
        <bgColor indexed="64"/>
      </patternFill>
    </fill>
  </fills>
  <borders count="41">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s>
  <cellStyleXfs count="766">
    <xf numFmtId="0" fontId="0" fillId="0" borderId="0"/>
    <xf numFmtId="0" fontId="14" fillId="0" borderId="0"/>
    <xf numFmtId="0" fontId="13" fillId="0" borderId="0"/>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17" fillId="0" borderId="0"/>
    <xf numFmtId="0" fontId="13" fillId="0" borderId="0"/>
    <xf numFmtId="0" fontId="13" fillId="0" borderId="0"/>
    <xf numFmtId="9" fontId="17" fillId="0" borderId="0" applyFont="0" applyFill="0" applyBorder="0" applyAlignment="0" applyProtection="0"/>
    <xf numFmtId="0" fontId="12" fillId="0" borderId="0"/>
    <xf numFmtId="44" fontId="14" fillId="0" borderId="0" applyFont="0" applyFill="0" applyBorder="0" applyAlignment="0" applyProtection="0"/>
    <xf numFmtId="0" fontId="17" fillId="0" borderId="0"/>
    <xf numFmtId="0" fontId="11" fillId="0" borderId="0"/>
    <xf numFmtId="0" fontId="10" fillId="0" borderId="0"/>
    <xf numFmtId="0" fontId="10" fillId="0" borderId="0"/>
    <xf numFmtId="0" fontId="22" fillId="0" borderId="0" applyNumberFormat="0" applyFill="0" applyBorder="0" applyProtection="0">
      <alignment vertical="top" wrapText="1"/>
    </xf>
    <xf numFmtId="0" fontId="23" fillId="0" borderId="0"/>
    <xf numFmtId="43" fontId="23" fillId="0" borderId="0" applyFont="0" applyFill="0" applyBorder="0" applyAlignment="0" applyProtection="0"/>
    <xf numFmtId="44" fontId="23" fillId="0" borderId="0" applyFont="0" applyFill="0" applyBorder="0" applyAlignment="0" applyProtection="0"/>
    <xf numFmtId="0" fontId="9" fillId="0" borderId="0"/>
    <xf numFmtId="0" fontId="8" fillId="0" borderId="0"/>
    <xf numFmtId="43" fontId="17" fillId="0" borderId="0" applyFont="0" applyFill="0" applyBorder="0" applyAlignment="0" applyProtection="0"/>
    <xf numFmtId="0" fontId="7" fillId="0" borderId="0"/>
    <xf numFmtId="0" fontId="19" fillId="0" borderId="0"/>
    <xf numFmtId="9" fontId="14" fillId="0" borderId="0" applyFont="0" applyFill="0" applyBorder="0" applyAlignment="0" applyProtection="0"/>
    <xf numFmtId="43" fontId="1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cellStyleXfs>
  <cellXfs count="178">
    <xf numFmtId="0" fontId="0" fillId="0" borderId="0" xfId="0"/>
    <xf numFmtId="0" fontId="16" fillId="0" borderId="0" xfId="0" applyFont="1" applyProtection="1">
      <protection locked="0"/>
    </xf>
    <xf numFmtId="0" fontId="16" fillId="0" borderId="0" xfId="0" applyFont="1"/>
    <xf numFmtId="0" fontId="14" fillId="0" borderId="0" xfId="1" applyAlignment="1" applyProtection="1">
      <alignment wrapText="1"/>
      <protection locked="0"/>
    </xf>
    <xf numFmtId="0" fontId="24" fillId="0" borderId="0" xfId="0" applyFont="1" applyProtection="1">
      <protection locked="0"/>
    </xf>
    <xf numFmtId="0" fontId="16" fillId="0" borderId="0" xfId="1" applyFont="1" applyProtection="1">
      <protection locked="0"/>
    </xf>
    <xf numFmtId="0" fontId="18" fillId="0" borderId="0" xfId="1" applyFont="1" applyProtection="1">
      <protection locked="0"/>
    </xf>
    <xf numFmtId="3" fontId="16" fillId="2" borderId="6" xfId="1" applyNumberFormat="1" applyFont="1" applyFill="1" applyBorder="1" applyAlignment="1" applyProtection="1">
      <alignment horizontal="center"/>
      <protection locked="0"/>
    </xf>
    <xf numFmtId="0" fontId="14" fillId="0" borderId="0" xfId="1" applyProtection="1">
      <protection locked="0"/>
    </xf>
    <xf numFmtId="0" fontId="16" fillId="0" borderId="0" xfId="0" applyFont="1" applyAlignment="1" applyProtection="1">
      <alignment wrapText="1"/>
      <protection locked="0"/>
    </xf>
    <xf numFmtId="0" fontId="16" fillId="0" borderId="6" xfId="0" applyFont="1" applyBorder="1" applyAlignment="1">
      <alignment horizontal="center"/>
    </xf>
    <xf numFmtId="0" fontId="16" fillId="3" borderId="6" xfId="1" applyFont="1" applyFill="1" applyBorder="1" applyAlignment="1">
      <alignment horizontal="center" wrapText="1"/>
    </xf>
    <xf numFmtId="0" fontId="14" fillId="0" borderId="8" xfId="1" applyBorder="1" applyProtection="1">
      <protection locked="0"/>
    </xf>
    <xf numFmtId="0" fontId="16" fillId="0" borderId="8" xfId="1" applyFont="1" applyBorder="1" applyProtection="1">
      <protection locked="0"/>
    </xf>
    <xf numFmtId="0" fontId="16" fillId="3" borderId="4" xfId="1" applyFont="1" applyFill="1" applyBorder="1" applyAlignment="1">
      <alignment horizontal="center" wrapText="1"/>
    </xf>
    <xf numFmtId="3" fontId="16" fillId="2" borderId="4" xfId="1" applyNumberFormat="1" applyFont="1" applyFill="1" applyBorder="1" applyAlignment="1" applyProtection="1">
      <alignment horizontal="left"/>
      <protection locked="0"/>
    </xf>
    <xf numFmtId="3" fontId="16" fillId="2" borderId="1" xfId="1" applyNumberFormat="1" applyFont="1" applyFill="1" applyBorder="1" applyAlignment="1" applyProtection="1">
      <alignment horizontal="left"/>
      <protection locked="0"/>
    </xf>
    <xf numFmtId="3" fontId="16" fillId="2" borderId="2" xfId="1" applyNumberFormat="1" applyFont="1" applyFill="1" applyBorder="1" applyAlignment="1" applyProtection="1">
      <alignment horizontal="center"/>
      <protection locked="0"/>
    </xf>
    <xf numFmtId="0" fontId="18" fillId="4" borderId="3" xfId="0" applyFont="1" applyFill="1" applyBorder="1"/>
    <xf numFmtId="0" fontId="18" fillId="7" borderId="3" xfId="0" applyFont="1" applyFill="1" applyBorder="1"/>
    <xf numFmtId="0" fontId="16" fillId="0" borderId="0" xfId="1" applyFont="1" applyAlignment="1" applyProtection="1">
      <alignment vertical="top"/>
      <protection locked="0"/>
    </xf>
    <xf numFmtId="3" fontId="16" fillId="0" borderId="0" xfId="1" applyNumberFormat="1" applyFont="1" applyAlignment="1">
      <alignment horizontal="center"/>
    </xf>
    <xf numFmtId="167" fontId="16" fillId="0" borderId="0" xfId="0" applyNumberFormat="1" applyFont="1" applyAlignment="1">
      <alignment horizontal="center"/>
    </xf>
    <xf numFmtId="165" fontId="16" fillId="0" borderId="0" xfId="0" applyNumberFormat="1" applyFont="1" applyAlignment="1">
      <alignment horizontal="center"/>
    </xf>
    <xf numFmtId="9" fontId="16" fillId="0" borderId="0" xfId="0" applyNumberFormat="1" applyFont="1" applyAlignment="1">
      <alignment horizontal="center"/>
    </xf>
    <xf numFmtId="0" fontId="25" fillId="11" borderId="0" xfId="764" applyFont="1" applyFill="1" applyAlignment="1">
      <alignment horizontal="center"/>
    </xf>
    <xf numFmtId="0" fontId="26" fillId="10" borderId="0" xfId="1" applyFont="1" applyFill="1" applyAlignment="1">
      <alignment horizontal="center"/>
    </xf>
    <xf numFmtId="0" fontId="26" fillId="6" borderId="0" xfId="1" applyFont="1" applyFill="1" applyAlignment="1">
      <alignment horizontal="center"/>
    </xf>
    <xf numFmtId="0" fontId="3" fillId="11" borderId="0" xfId="764" applyFont="1" applyFill="1" applyAlignment="1">
      <alignment horizontal="left"/>
    </xf>
    <xf numFmtId="0" fontId="14" fillId="11" borderId="6" xfId="1" applyFill="1" applyBorder="1" applyAlignment="1">
      <alignment horizontal="center"/>
    </xf>
    <xf numFmtId="0" fontId="14" fillId="10" borderId="6" xfId="1" applyFill="1" applyBorder="1" applyAlignment="1">
      <alignment horizontal="center"/>
    </xf>
    <xf numFmtId="14" fontId="14" fillId="0" borderId="6" xfId="1" applyNumberFormat="1" applyBorder="1" applyAlignment="1">
      <alignment horizontal="center"/>
    </xf>
    <xf numFmtId="0" fontId="14" fillId="6" borderId="6" xfId="1" applyFill="1" applyBorder="1" applyAlignment="1">
      <alignment horizontal="center"/>
    </xf>
    <xf numFmtId="164" fontId="14" fillId="0" borderId="0" xfId="1" applyNumberFormat="1"/>
    <xf numFmtId="0" fontId="16" fillId="3" borderId="7" xfId="1" applyFont="1" applyFill="1" applyBorder="1" applyAlignment="1">
      <alignment horizontal="center" wrapText="1"/>
    </xf>
    <xf numFmtId="165" fontId="16" fillId="5" borderId="7" xfId="0" applyNumberFormat="1" applyFont="1" applyFill="1" applyBorder="1" applyAlignment="1">
      <alignment horizontal="center"/>
    </xf>
    <xf numFmtId="165" fontId="16" fillId="5" borderId="11" xfId="0" applyNumberFormat="1" applyFont="1" applyFill="1" applyBorder="1" applyAlignment="1">
      <alignment horizontal="center"/>
    </xf>
    <xf numFmtId="0" fontId="18" fillId="12" borderId="13" xfId="0" applyFont="1" applyFill="1" applyBorder="1" applyAlignment="1" applyProtection="1">
      <alignment horizontal="center"/>
      <protection locked="0"/>
    </xf>
    <xf numFmtId="0" fontId="18" fillId="12" borderId="0" xfId="0" applyFont="1" applyFill="1" applyAlignment="1" applyProtection="1">
      <alignment horizontal="center"/>
      <protection locked="0"/>
    </xf>
    <xf numFmtId="0" fontId="18" fillId="0" borderId="0" xfId="0" applyFont="1" applyProtection="1">
      <protection locked="0"/>
    </xf>
    <xf numFmtId="0" fontId="16" fillId="0" borderId="0" xfId="0" applyFont="1" applyAlignment="1" applyProtection="1">
      <alignment vertical="top"/>
      <protection locked="0"/>
    </xf>
    <xf numFmtId="0" fontId="14" fillId="0" borderId="0" xfId="1" applyAlignment="1">
      <alignment vertical="top"/>
    </xf>
    <xf numFmtId="0" fontId="14" fillId="11" borderId="0" xfId="1" applyFill="1"/>
    <xf numFmtId="14" fontId="14" fillId="11" borderId="0" xfId="1" applyNumberFormat="1" applyFill="1"/>
    <xf numFmtId="0" fontId="14" fillId="10" borderId="0" xfId="1" applyFill="1"/>
    <xf numFmtId="14" fontId="14" fillId="10" borderId="0" xfId="1" applyNumberFormat="1" applyFill="1"/>
    <xf numFmtId="0" fontId="14" fillId="6" borderId="0" xfId="1" applyFill="1"/>
    <xf numFmtId="14" fontId="14" fillId="6" borderId="0" xfId="1" applyNumberFormat="1" applyFill="1"/>
    <xf numFmtId="0" fontId="14" fillId="0" borderId="0" xfId="1"/>
    <xf numFmtId="0" fontId="14" fillId="11" borderId="0" xfId="1" applyFill="1" applyAlignment="1">
      <alignment horizontal="right"/>
    </xf>
    <xf numFmtId="0" fontId="14" fillId="10" borderId="0" xfId="1" applyFill="1" applyAlignment="1">
      <alignment horizontal="right"/>
    </xf>
    <xf numFmtId="0" fontId="14" fillId="6" borderId="0" xfId="1" applyFill="1" applyAlignment="1">
      <alignment horizontal="right"/>
    </xf>
    <xf numFmtId="2" fontId="14" fillId="11" borderId="0" xfId="1" applyNumberFormat="1" applyFill="1" applyAlignment="1">
      <alignment horizontal="center"/>
    </xf>
    <xf numFmtId="0" fontId="14" fillId="11" borderId="0" xfId="1" applyFill="1" applyAlignment="1">
      <alignment horizontal="center"/>
    </xf>
    <xf numFmtId="0" fontId="14" fillId="11" borderId="0" xfId="1" applyFill="1" applyAlignment="1">
      <alignment horizontal="left" wrapText="1"/>
    </xf>
    <xf numFmtId="0" fontId="14" fillId="10" borderId="0" xfId="1" applyFill="1" applyAlignment="1">
      <alignment wrapText="1"/>
    </xf>
    <xf numFmtId="0" fontId="14" fillId="6" borderId="0" xfId="1" applyFill="1" applyAlignment="1">
      <alignment wrapText="1"/>
    </xf>
    <xf numFmtId="0" fontId="2" fillId="0" borderId="0" xfId="0" applyFont="1"/>
    <xf numFmtId="164" fontId="0" fillId="0" borderId="0" xfId="0" applyNumberFormat="1"/>
    <xf numFmtId="0" fontId="14" fillId="9" borderId="6" xfId="1" applyFill="1" applyBorder="1"/>
    <xf numFmtId="0" fontId="14" fillId="0" borderId="0" xfId="765"/>
    <xf numFmtId="0" fontId="14" fillId="13" borderId="0" xfId="1" applyFill="1"/>
    <xf numFmtId="164" fontId="14" fillId="13" borderId="0" xfId="1" applyNumberFormat="1" applyFill="1"/>
    <xf numFmtId="164" fontId="0" fillId="13" borderId="0" xfId="0" applyNumberFormat="1" applyFill="1"/>
    <xf numFmtId="3" fontId="16" fillId="2" borderId="20" xfId="1" applyNumberFormat="1" applyFont="1" applyFill="1" applyBorder="1" applyAlignment="1" applyProtection="1">
      <alignment horizontal="left"/>
      <protection locked="0"/>
    </xf>
    <xf numFmtId="3" fontId="16" fillId="2" borderId="21" xfId="1" applyNumberFormat="1" applyFont="1" applyFill="1" applyBorder="1" applyAlignment="1" applyProtection="1">
      <alignment horizontal="center"/>
      <protection locked="0"/>
    </xf>
    <xf numFmtId="165" fontId="16" fillId="5" borderId="22" xfId="0" applyNumberFormat="1" applyFont="1" applyFill="1" applyBorder="1" applyAlignment="1">
      <alignment horizontal="center"/>
    </xf>
    <xf numFmtId="0" fontId="18" fillId="0" borderId="0" xfId="1" applyFont="1" applyAlignment="1">
      <alignment horizontal="center"/>
    </xf>
    <xf numFmtId="0" fontId="1" fillId="0" borderId="0" xfId="0" applyFont="1"/>
    <xf numFmtId="0" fontId="1" fillId="13" borderId="0" xfId="0" applyFont="1" applyFill="1"/>
    <xf numFmtId="167" fontId="16" fillId="2" borderId="6" xfId="0" applyNumberFormat="1" applyFont="1" applyFill="1" applyBorder="1" applyAlignment="1" applyProtection="1">
      <alignment horizontal="center"/>
      <protection locked="0"/>
    </xf>
    <xf numFmtId="167" fontId="16" fillId="2" borderId="2" xfId="0" applyNumberFormat="1" applyFont="1" applyFill="1" applyBorder="1" applyAlignment="1" applyProtection="1">
      <alignment horizontal="center"/>
      <protection locked="0"/>
    </xf>
    <xf numFmtId="3" fontId="16" fillId="0" borderId="0" xfId="1" applyNumberFormat="1" applyFont="1" applyAlignment="1" applyProtection="1">
      <alignment horizontal="left"/>
      <protection locked="0"/>
    </xf>
    <xf numFmtId="3" fontId="16" fillId="0" borderId="0" xfId="1" applyNumberFormat="1" applyFont="1" applyAlignment="1" applyProtection="1">
      <alignment horizontal="center"/>
      <protection locked="0"/>
    </xf>
    <xf numFmtId="167" fontId="16" fillId="0" borderId="0" xfId="0" applyNumberFormat="1" applyFont="1" applyAlignment="1" applyProtection="1">
      <alignment horizontal="center"/>
      <protection locked="0"/>
    </xf>
    <xf numFmtId="0" fontId="15" fillId="0" borderId="0" xfId="0" applyFont="1"/>
    <xf numFmtId="0" fontId="18" fillId="0" borderId="0" xfId="0" applyFont="1"/>
    <xf numFmtId="0" fontId="16" fillId="9" borderId="32" xfId="0" applyFont="1" applyFill="1" applyBorder="1" applyAlignment="1">
      <alignment horizontal="center" wrapText="1"/>
    </xf>
    <xf numFmtId="0" fontId="16" fillId="9" borderId="33" xfId="0" applyFont="1" applyFill="1" applyBorder="1" applyAlignment="1">
      <alignment horizontal="center" wrapText="1"/>
    </xf>
    <xf numFmtId="0" fontId="16" fillId="9" borderId="34" xfId="0" applyFont="1" applyFill="1" applyBorder="1" applyAlignment="1">
      <alignment horizontal="center" wrapText="1"/>
    </xf>
    <xf numFmtId="0" fontId="16" fillId="9" borderId="35" xfId="0" applyFont="1" applyFill="1" applyBorder="1" applyAlignment="1">
      <alignment horizontal="center" wrapText="1"/>
    </xf>
    <xf numFmtId="3" fontId="16" fillId="0" borderId="29" xfId="0" applyNumberFormat="1" applyFont="1" applyBorder="1" applyAlignment="1">
      <alignment horizontal="left"/>
    </xf>
    <xf numFmtId="3" fontId="16" fillId="0" borderId="30" xfId="0" applyNumberFormat="1" applyFont="1" applyBorder="1" applyAlignment="1">
      <alignment horizontal="center"/>
    </xf>
    <xf numFmtId="165" fontId="16" fillId="0" borderId="31" xfId="0" applyNumberFormat="1" applyFont="1" applyBorder="1" applyAlignment="1">
      <alignment horizontal="center"/>
    </xf>
    <xf numFmtId="9" fontId="16" fillId="0" borderId="31" xfId="0" applyNumberFormat="1" applyFont="1" applyBorder="1" applyAlignment="1">
      <alignment horizontal="center"/>
    </xf>
    <xf numFmtId="0" fontId="16" fillId="0" borderId="36" xfId="0" applyFont="1" applyBorder="1" applyAlignment="1">
      <alignment horizontal="center"/>
    </xf>
    <xf numFmtId="3" fontId="16" fillId="0" borderId="4" xfId="0" applyNumberFormat="1" applyFont="1" applyBorder="1" applyAlignment="1">
      <alignment horizontal="left"/>
    </xf>
    <xf numFmtId="3" fontId="16" fillId="0" borderId="5" xfId="0" applyNumberFormat="1" applyFont="1" applyBorder="1" applyAlignment="1">
      <alignment horizontal="center"/>
    </xf>
    <xf numFmtId="165" fontId="16" fillId="0" borderId="6" xfId="0" applyNumberFormat="1" applyFont="1" applyBorder="1" applyAlignment="1">
      <alignment horizontal="center"/>
    </xf>
    <xf numFmtId="9" fontId="16" fillId="0" borderId="6" xfId="0" applyNumberFormat="1" applyFont="1" applyBorder="1" applyAlignment="1">
      <alignment horizontal="center"/>
    </xf>
    <xf numFmtId="0" fontId="16" fillId="0" borderId="7" xfId="0" applyFont="1" applyBorder="1" applyAlignment="1">
      <alignment horizontal="center"/>
    </xf>
    <xf numFmtId="3" fontId="16" fillId="0" borderId="1" xfId="0" applyNumberFormat="1" applyFont="1" applyBorder="1" applyAlignment="1">
      <alignment horizontal="left"/>
    </xf>
    <xf numFmtId="3" fontId="16" fillId="0" borderId="19" xfId="0" applyNumberFormat="1" applyFont="1" applyBorder="1" applyAlignment="1">
      <alignment horizontal="center"/>
    </xf>
    <xf numFmtId="165" fontId="16" fillId="0" borderId="2" xfId="0" applyNumberFormat="1" applyFont="1" applyBorder="1" applyAlignment="1">
      <alignment horizontal="center"/>
    </xf>
    <xf numFmtId="9" fontId="16" fillId="0" borderId="2" xfId="0" applyNumberFormat="1" applyFont="1" applyBorder="1" applyAlignment="1">
      <alignment horizontal="center"/>
    </xf>
    <xf numFmtId="0" fontId="16" fillId="0" borderId="11" xfId="0" applyFont="1" applyBorder="1" applyAlignment="1">
      <alignment horizontal="center"/>
    </xf>
    <xf numFmtId="0" fontId="16" fillId="0" borderId="0" xfId="0" applyFont="1" applyAlignment="1">
      <alignment horizontal="left"/>
    </xf>
    <xf numFmtId="0" fontId="16" fillId="0" borderId="0" xfId="0" applyFont="1" applyAlignment="1">
      <alignment wrapText="1"/>
    </xf>
    <xf numFmtId="0" fontId="16" fillId="4" borderId="4" xfId="0" applyFont="1" applyFill="1" applyBorder="1"/>
    <xf numFmtId="14" fontId="16" fillId="4" borderId="6" xfId="0" applyNumberFormat="1" applyFont="1" applyFill="1" applyBorder="1" applyAlignment="1">
      <alignment horizontal="center"/>
    </xf>
    <xf numFmtId="0" fontId="16" fillId="4" borderId="6" xfId="1" applyFont="1" applyFill="1" applyBorder="1" applyAlignment="1">
      <alignment horizontal="center" wrapText="1"/>
    </xf>
    <xf numFmtId="0" fontId="16" fillId="4" borderId="7" xfId="1" applyFont="1" applyFill="1" applyBorder="1" applyAlignment="1">
      <alignment horizontal="center" wrapText="1"/>
    </xf>
    <xf numFmtId="0" fontId="16" fillId="0" borderId="0" xfId="1" applyFont="1" applyAlignment="1">
      <alignment wrapText="1"/>
    </xf>
    <xf numFmtId="164" fontId="16" fillId="0" borderId="2" xfId="0" applyNumberFormat="1" applyFont="1" applyBorder="1" applyAlignment="1">
      <alignment horizontal="center"/>
    </xf>
    <xf numFmtId="164" fontId="16" fillId="0" borderId="11" xfId="0" applyNumberFormat="1" applyFont="1" applyBorder="1" applyAlignment="1">
      <alignment horizontal="center"/>
    </xf>
    <xf numFmtId="0" fontId="16" fillId="4" borderId="9" xfId="1" applyFont="1" applyFill="1" applyBorder="1" applyAlignment="1">
      <alignment horizontal="center" wrapText="1"/>
    </xf>
    <xf numFmtId="0" fontId="16" fillId="4" borderId="3" xfId="1" applyFont="1" applyFill="1" applyBorder="1" applyAlignment="1">
      <alignment horizontal="center" wrapText="1"/>
    </xf>
    <xf numFmtId="0" fontId="16" fillId="8" borderId="3" xfId="1" applyFont="1" applyFill="1" applyBorder="1" applyAlignment="1">
      <alignment horizontal="center" wrapText="1"/>
    </xf>
    <xf numFmtId="0" fontId="16" fillId="8" borderId="10" xfId="1" applyFont="1" applyFill="1" applyBorder="1" applyAlignment="1">
      <alignment horizontal="center" wrapText="1"/>
    </xf>
    <xf numFmtId="3" fontId="16" fillId="0" borderId="4" xfId="1" applyNumberFormat="1" applyFont="1" applyBorder="1" applyAlignment="1">
      <alignment horizontal="center"/>
    </xf>
    <xf numFmtId="3" fontId="16" fillId="0" borderId="6" xfId="1" applyNumberFormat="1" applyFont="1" applyBorder="1" applyAlignment="1">
      <alignment horizontal="center"/>
    </xf>
    <xf numFmtId="167" fontId="16" fillId="0" borderId="6" xfId="1" applyNumberFormat="1" applyFont="1" applyBorder="1" applyAlignment="1">
      <alignment horizontal="center"/>
    </xf>
    <xf numFmtId="165" fontId="16" fillId="0" borderId="6" xfId="1" applyNumberFormat="1" applyFont="1" applyBorder="1" applyAlignment="1">
      <alignment horizontal="center"/>
    </xf>
    <xf numFmtId="9" fontId="16" fillId="0" borderId="7" xfId="1" applyNumberFormat="1" applyFont="1" applyBorder="1" applyAlignment="1">
      <alignment horizontal="center"/>
    </xf>
    <xf numFmtId="3" fontId="16" fillId="0" borderId="1" xfId="1" applyNumberFormat="1" applyFont="1" applyBorder="1" applyAlignment="1">
      <alignment horizontal="center"/>
    </xf>
    <xf numFmtId="3" fontId="16" fillId="0" borderId="2" xfId="1" applyNumberFormat="1" applyFont="1" applyBorder="1" applyAlignment="1">
      <alignment horizontal="center"/>
    </xf>
    <xf numFmtId="167" fontId="16" fillId="0" borderId="2" xfId="1" applyNumberFormat="1" applyFont="1" applyBorder="1" applyAlignment="1">
      <alignment horizontal="center"/>
    </xf>
    <xf numFmtId="165" fontId="16" fillId="0" borderId="2" xfId="1" applyNumberFormat="1" applyFont="1" applyBorder="1" applyAlignment="1">
      <alignment horizontal="center"/>
    </xf>
    <xf numFmtId="9" fontId="16" fillId="0" borderId="11" xfId="1" applyNumberFormat="1" applyFont="1" applyBorder="1" applyAlignment="1">
      <alignment horizontal="center"/>
    </xf>
    <xf numFmtId="0" fontId="16" fillId="7" borderId="4" xfId="0" applyFont="1" applyFill="1" applyBorder="1"/>
    <xf numFmtId="166" fontId="16" fillId="7" borderId="6" xfId="0" applyNumberFormat="1" applyFont="1" applyFill="1" applyBorder="1" applyAlignment="1">
      <alignment horizontal="center"/>
    </xf>
    <xf numFmtId="0" fontId="16" fillId="7" borderId="6" xfId="1" applyFont="1" applyFill="1" applyBorder="1" applyAlignment="1">
      <alignment horizontal="center" wrapText="1"/>
    </xf>
    <xf numFmtId="0" fontId="16" fillId="7" borderId="7" xfId="1" applyFont="1" applyFill="1" applyBorder="1" applyAlignment="1">
      <alignment horizontal="center" wrapText="1"/>
    </xf>
    <xf numFmtId="0" fontId="16" fillId="7" borderId="9" xfId="1" applyFont="1" applyFill="1" applyBorder="1" applyAlignment="1">
      <alignment horizontal="center" wrapText="1"/>
    </xf>
    <xf numFmtId="0" fontId="16" fillId="7" borderId="3" xfId="1" applyFont="1" applyFill="1" applyBorder="1" applyAlignment="1">
      <alignment horizontal="center" wrapText="1"/>
    </xf>
    <xf numFmtId="0" fontId="27" fillId="0" borderId="0" xfId="1" applyFont="1" applyAlignment="1">
      <alignment vertical="center"/>
    </xf>
    <xf numFmtId="0" fontId="16" fillId="0" borderId="0" xfId="1" applyFont="1"/>
    <xf numFmtId="0" fontId="16" fillId="0" borderId="0" xfId="1" quotePrefix="1" applyFont="1"/>
    <xf numFmtId="0" fontId="16" fillId="0" borderId="9" xfId="1" applyFont="1" applyBorder="1" applyAlignment="1">
      <alignment wrapText="1"/>
    </xf>
    <xf numFmtId="0" fontId="16" fillId="0" borderId="10" xfId="1" applyFont="1" applyBorder="1" applyAlignment="1">
      <alignment wrapText="1"/>
    </xf>
    <xf numFmtId="167" fontId="16" fillId="0" borderId="4" xfId="1" applyNumberFormat="1" applyFont="1" applyBorder="1"/>
    <xf numFmtId="167" fontId="16" fillId="0" borderId="7" xfId="1" applyNumberFormat="1" applyFont="1" applyBorder="1"/>
    <xf numFmtId="167" fontId="16" fillId="0" borderId="1" xfId="1" applyNumberFormat="1" applyFont="1" applyBorder="1"/>
    <xf numFmtId="167" fontId="16" fillId="0" borderId="11" xfId="1" applyNumberFormat="1" applyFont="1" applyBorder="1"/>
    <xf numFmtId="0" fontId="18" fillId="3" borderId="3" xfId="0" applyFont="1" applyFill="1" applyBorder="1"/>
    <xf numFmtId="0" fontId="18" fillId="0" borderId="0" xfId="1" applyFont="1" applyAlignment="1">
      <alignment horizontal="right"/>
    </xf>
    <xf numFmtId="167" fontId="16" fillId="0" borderId="0" xfId="0" applyNumberFormat="1" applyFont="1" applyAlignment="1" applyProtection="1">
      <alignment vertical="top"/>
      <protection locked="0"/>
    </xf>
    <xf numFmtId="167" fontId="16" fillId="0" borderId="0" xfId="0" applyNumberFormat="1" applyFont="1" applyProtection="1">
      <protection locked="0"/>
    </xf>
    <xf numFmtId="0" fontId="16" fillId="0" borderId="0" xfId="0" quotePrefix="1" applyFont="1" applyProtection="1">
      <protection locked="0"/>
    </xf>
    <xf numFmtId="0" fontId="16" fillId="0" borderId="0" xfId="0" applyFont="1" applyAlignment="1" applyProtection="1">
      <alignment vertical="center"/>
      <protection locked="0"/>
    </xf>
    <xf numFmtId="0" fontId="16" fillId="0" borderId="0" xfId="1" applyFont="1" applyAlignment="1">
      <alignment horizontal="center"/>
    </xf>
    <xf numFmtId="0" fontId="16" fillId="0" borderId="12" xfId="0" applyFont="1" applyBorder="1" applyAlignment="1">
      <alignment horizontal="center"/>
    </xf>
    <xf numFmtId="14" fontId="16" fillId="0" borderId="12" xfId="0" applyNumberFormat="1" applyFont="1" applyBorder="1" applyAlignment="1">
      <alignment horizontal="center"/>
    </xf>
    <xf numFmtId="0" fontId="14" fillId="0" borderId="6" xfId="1" applyBorder="1" applyAlignment="1">
      <alignment horizontal="center"/>
    </xf>
    <xf numFmtId="0" fontId="16" fillId="7" borderId="40" xfId="0" applyFont="1" applyFill="1" applyBorder="1" applyAlignment="1">
      <alignment horizontal="left"/>
    </xf>
    <xf numFmtId="0" fontId="16" fillId="7" borderId="19" xfId="0" applyFont="1" applyFill="1" applyBorder="1" applyAlignment="1">
      <alignment horizontal="left"/>
    </xf>
    <xf numFmtId="0" fontId="18" fillId="3" borderId="37" xfId="0" applyFont="1" applyFill="1" applyBorder="1" applyAlignment="1">
      <alignment horizontal="left"/>
    </xf>
    <xf numFmtId="0" fontId="18" fillId="3" borderId="38" xfId="0" applyFont="1" applyFill="1" applyBorder="1" applyAlignment="1">
      <alignment horizontal="left"/>
    </xf>
    <xf numFmtId="0" fontId="18" fillId="3" borderId="39" xfId="0" applyFont="1" applyFill="1" applyBorder="1" applyAlignment="1">
      <alignment horizontal="left"/>
    </xf>
    <xf numFmtId="0" fontId="18" fillId="12" borderId="23" xfId="0" applyFont="1" applyFill="1" applyBorder="1" applyAlignment="1" applyProtection="1">
      <alignment horizontal="left" vertical="top" wrapText="1"/>
      <protection locked="0"/>
    </xf>
    <xf numFmtId="0" fontId="18" fillId="12" borderId="24" xfId="0" applyFont="1" applyFill="1" applyBorder="1" applyAlignment="1" applyProtection="1">
      <alignment horizontal="left" vertical="top" wrapText="1"/>
      <protection locked="0"/>
    </xf>
    <xf numFmtId="0" fontId="18" fillId="12" borderId="25" xfId="0" applyFont="1" applyFill="1" applyBorder="1" applyAlignment="1" applyProtection="1">
      <alignment horizontal="left" vertical="top" wrapText="1"/>
      <protection locked="0"/>
    </xf>
    <xf numFmtId="0" fontId="18" fillId="12" borderId="13" xfId="0" applyFont="1" applyFill="1" applyBorder="1" applyAlignment="1" applyProtection="1">
      <alignment horizontal="left" vertical="top" wrapText="1"/>
      <protection locked="0"/>
    </xf>
    <xf numFmtId="0" fontId="18" fillId="12" borderId="0" xfId="0" applyFont="1" applyFill="1" applyAlignment="1" applyProtection="1">
      <alignment horizontal="left" vertical="top" wrapText="1"/>
      <protection locked="0"/>
    </xf>
    <xf numFmtId="0" fontId="18" fillId="12" borderId="26" xfId="0" applyFont="1" applyFill="1" applyBorder="1" applyAlignment="1" applyProtection="1">
      <alignment horizontal="left" vertical="top" wrapText="1"/>
      <protection locked="0"/>
    </xf>
    <xf numFmtId="0" fontId="18" fillId="12" borderId="27" xfId="0" applyFont="1" applyFill="1" applyBorder="1" applyAlignment="1" applyProtection="1">
      <alignment horizontal="left" vertical="top" wrapText="1"/>
      <protection locked="0"/>
    </xf>
    <xf numFmtId="0" fontId="18" fillId="12" borderId="8" xfId="0" applyFont="1" applyFill="1" applyBorder="1" applyAlignment="1" applyProtection="1">
      <alignment horizontal="left" vertical="top" wrapText="1"/>
      <protection locked="0"/>
    </xf>
    <xf numFmtId="0" fontId="18" fillId="12" borderId="28" xfId="0" applyFont="1" applyFill="1" applyBorder="1" applyAlignment="1" applyProtection="1">
      <alignment horizontal="left" vertical="top" wrapText="1"/>
      <protection locked="0"/>
    </xf>
    <xf numFmtId="0" fontId="16" fillId="2" borderId="12" xfId="1" applyFont="1" applyFill="1" applyBorder="1" applyAlignment="1" applyProtection="1">
      <alignment horizontal="left"/>
      <protection locked="0"/>
    </xf>
    <xf numFmtId="14" fontId="16" fillId="2" borderId="14" xfId="0" applyNumberFormat="1" applyFont="1" applyFill="1" applyBorder="1" applyAlignment="1" applyProtection="1">
      <alignment horizontal="center"/>
      <protection locked="0"/>
    </xf>
    <xf numFmtId="14" fontId="16" fillId="2" borderId="15" xfId="0" applyNumberFormat="1" applyFont="1" applyFill="1" applyBorder="1" applyAlignment="1" applyProtection="1">
      <alignment horizontal="center"/>
      <protection locked="0"/>
    </xf>
    <xf numFmtId="0" fontId="16" fillId="4" borderId="40" xfId="0" applyFont="1" applyFill="1" applyBorder="1" applyAlignment="1">
      <alignment horizontal="left"/>
    </xf>
    <xf numFmtId="0" fontId="16" fillId="4" borderId="19" xfId="0" applyFont="1" applyFill="1" applyBorder="1" applyAlignment="1">
      <alignment horizontal="left"/>
    </xf>
    <xf numFmtId="0" fontId="18" fillId="4" borderId="16" xfId="0" applyFont="1" applyFill="1" applyBorder="1" applyAlignment="1">
      <alignment horizontal="left"/>
    </xf>
    <xf numFmtId="0" fontId="18" fillId="4" borderId="17" xfId="0" applyFont="1" applyFill="1" applyBorder="1" applyAlignment="1">
      <alignment horizontal="left"/>
    </xf>
    <xf numFmtId="0" fontId="18" fillId="4" borderId="18" xfId="0" applyFont="1" applyFill="1" applyBorder="1" applyAlignment="1">
      <alignment horizontal="left"/>
    </xf>
    <xf numFmtId="0" fontId="18" fillId="7" borderId="16" xfId="0" applyFont="1" applyFill="1" applyBorder="1" applyAlignment="1">
      <alignment horizontal="left"/>
    </xf>
    <xf numFmtId="0" fontId="18" fillId="7" borderId="17" xfId="0" applyFont="1" applyFill="1" applyBorder="1" applyAlignment="1">
      <alignment horizontal="left"/>
    </xf>
    <xf numFmtId="0" fontId="18" fillId="7" borderId="18" xfId="0" applyFont="1" applyFill="1" applyBorder="1" applyAlignment="1">
      <alignment horizontal="left"/>
    </xf>
    <xf numFmtId="14" fontId="18" fillId="2" borderId="17" xfId="0" applyNumberFormat="1" applyFont="1" applyFill="1" applyBorder="1" applyAlignment="1" applyProtection="1">
      <alignment horizontal="center"/>
      <protection locked="0"/>
    </xf>
    <xf numFmtId="0" fontId="18" fillId="2" borderId="15" xfId="0" applyFont="1" applyFill="1" applyBorder="1" applyAlignment="1" applyProtection="1">
      <alignment horizontal="center"/>
      <protection locked="0"/>
    </xf>
    <xf numFmtId="0" fontId="18" fillId="3" borderId="0" xfId="1" applyFont="1" applyFill="1" applyAlignment="1">
      <alignment horizontal="center"/>
    </xf>
    <xf numFmtId="0" fontId="18" fillId="3" borderId="16" xfId="1" applyFont="1" applyFill="1" applyBorder="1" applyAlignment="1">
      <alignment horizontal="left"/>
    </xf>
    <xf numFmtId="0" fontId="18" fillId="3" borderId="17" xfId="1" applyFont="1" applyFill="1" applyBorder="1" applyAlignment="1">
      <alignment horizontal="left"/>
    </xf>
    <xf numFmtId="0" fontId="18" fillId="3" borderId="18" xfId="1" applyFont="1" applyFill="1" applyBorder="1" applyAlignment="1">
      <alignment horizontal="left"/>
    </xf>
    <xf numFmtId="0" fontId="14" fillId="0" borderId="0" xfId="1" applyAlignment="1">
      <alignment horizontal="left" vertical="top"/>
    </xf>
    <xf numFmtId="0" fontId="14" fillId="0" borderId="0" xfId="1" applyAlignment="1">
      <alignment horizontal="left" vertical="top" wrapText="1"/>
    </xf>
    <xf numFmtId="0" fontId="16" fillId="0" borderId="12" xfId="0" applyFont="1" applyBorder="1" applyAlignment="1">
      <alignment horizontal="left" vertical="top"/>
    </xf>
  </cellXfs>
  <cellStyles count="766">
    <cellStyle name="Comma 2" xfId="17" xr:uid="{00000000-0005-0000-0000-000000000000}"/>
    <cellStyle name="Comma 2 2" xfId="21" xr:uid="{00000000-0005-0000-0000-000001000000}"/>
    <cellStyle name="Comma 3" xfId="25" xr:uid="{00000000-0005-0000-0000-000002000000}"/>
    <cellStyle name="Currency 2" xfId="10" xr:uid="{00000000-0005-0000-0000-000003000000}"/>
    <cellStyle name="Currency 3" xfId="18" xr:uid="{00000000-0005-0000-0000-000004000000}"/>
    <cellStyle name="Hyperlink 2" xfId="3" xr:uid="{00000000-0005-0000-0000-000005000000}"/>
    <cellStyle name="Hyperlink 3" xfId="4" xr:uid="{00000000-0005-0000-0000-000006000000}"/>
    <cellStyle name="Normal" xfId="0" builtinId="0"/>
    <cellStyle name="Normal 2" xfId="1" xr:uid="{00000000-0005-0000-0000-000008000000}"/>
    <cellStyle name="Normal 3" xfId="5" xr:uid="{00000000-0005-0000-0000-000009000000}"/>
    <cellStyle name="Normal 3 2" xfId="11" xr:uid="{00000000-0005-0000-0000-00000A000000}"/>
    <cellStyle name="Normal 3 3" xfId="23" xr:uid="{00000000-0005-0000-0000-00000B000000}"/>
    <cellStyle name="Normal 4" xfId="6" xr:uid="{00000000-0005-0000-0000-00000C000000}"/>
    <cellStyle name="Normal 4 10" xfId="26" xr:uid="{00000000-0005-0000-0000-00000D000000}"/>
    <cellStyle name="Normal 4 11" xfId="27" xr:uid="{00000000-0005-0000-0000-00000E000000}"/>
    <cellStyle name="Normal 4 12" xfId="673" xr:uid="{00000000-0005-0000-0000-00000F000000}"/>
    <cellStyle name="Normal 4 2" xfId="9" xr:uid="{00000000-0005-0000-0000-000010000000}"/>
    <cellStyle name="Normal 4 2 2" xfId="14" xr:uid="{00000000-0005-0000-0000-000011000000}"/>
    <cellStyle name="Normal 4 2 2 2" xfId="28" xr:uid="{00000000-0005-0000-0000-000012000000}"/>
    <cellStyle name="Normal 4 2 2 2 2" xfId="29" xr:uid="{00000000-0005-0000-0000-000013000000}"/>
    <cellStyle name="Normal 4 2 2 2 2 2" xfId="30" xr:uid="{00000000-0005-0000-0000-000014000000}"/>
    <cellStyle name="Normal 4 2 2 2 2 2 2" xfId="31" xr:uid="{00000000-0005-0000-0000-000015000000}"/>
    <cellStyle name="Normal 4 2 2 2 2 2 3" xfId="32" xr:uid="{00000000-0005-0000-0000-000016000000}"/>
    <cellStyle name="Normal 4 2 2 2 2 2_RS - CR" xfId="520" xr:uid="{00000000-0005-0000-0000-000017000000}"/>
    <cellStyle name="Normal 4 2 2 2 2 3" xfId="33" xr:uid="{00000000-0005-0000-0000-000018000000}"/>
    <cellStyle name="Normal 4 2 2 2 2 4" xfId="34" xr:uid="{00000000-0005-0000-0000-000019000000}"/>
    <cellStyle name="Normal 4 2 2 2 2 5" xfId="746" xr:uid="{00000000-0005-0000-0000-00001A000000}"/>
    <cellStyle name="Normal 4 2 2 2 2_Checklist" xfId="593" xr:uid="{00000000-0005-0000-0000-00001B000000}"/>
    <cellStyle name="Normal 4 2 2 2 3" xfId="35" xr:uid="{00000000-0005-0000-0000-00001C000000}"/>
    <cellStyle name="Normal 4 2 2 2 3 2" xfId="36" xr:uid="{00000000-0005-0000-0000-00001D000000}"/>
    <cellStyle name="Normal 4 2 2 2 3 3" xfId="37" xr:uid="{00000000-0005-0000-0000-00001E000000}"/>
    <cellStyle name="Normal 4 2 2 2 3_RS - CR" xfId="521" xr:uid="{00000000-0005-0000-0000-00001F000000}"/>
    <cellStyle name="Normal 4 2 2 2 4" xfId="38" xr:uid="{00000000-0005-0000-0000-000020000000}"/>
    <cellStyle name="Normal 4 2 2 2 5" xfId="39" xr:uid="{00000000-0005-0000-0000-000021000000}"/>
    <cellStyle name="Normal 4 2 2 2 6" xfId="694" xr:uid="{00000000-0005-0000-0000-000022000000}"/>
    <cellStyle name="Normal 4 2 2 2_Checklist" xfId="592" xr:uid="{00000000-0005-0000-0000-000023000000}"/>
    <cellStyle name="Normal 4 2 2 3" xfId="40" xr:uid="{00000000-0005-0000-0000-000024000000}"/>
    <cellStyle name="Normal 4 2 2 3 2" xfId="41" xr:uid="{00000000-0005-0000-0000-000025000000}"/>
    <cellStyle name="Normal 4 2 2 3 2 2" xfId="42" xr:uid="{00000000-0005-0000-0000-000026000000}"/>
    <cellStyle name="Normal 4 2 2 3 2 2 2" xfId="43" xr:uid="{00000000-0005-0000-0000-000027000000}"/>
    <cellStyle name="Normal 4 2 2 3 2 2 3" xfId="44" xr:uid="{00000000-0005-0000-0000-000028000000}"/>
    <cellStyle name="Normal 4 2 2 3 2 2_RS - CR" xfId="522" xr:uid="{00000000-0005-0000-0000-000029000000}"/>
    <cellStyle name="Normal 4 2 2 3 2 3" xfId="45" xr:uid="{00000000-0005-0000-0000-00002A000000}"/>
    <cellStyle name="Normal 4 2 2 3 2 4" xfId="46" xr:uid="{00000000-0005-0000-0000-00002B000000}"/>
    <cellStyle name="Normal 4 2 2 3 2 5" xfId="735" xr:uid="{00000000-0005-0000-0000-00002C000000}"/>
    <cellStyle name="Normal 4 2 2 3 2_Checklist" xfId="595" xr:uid="{00000000-0005-0000-0000-00002D000000}"/>
    <cellStyle name="Normal 4 2 2 3 3" xfId="47" xr:uid="{00000000-0005-0000-0000-00002E000000}"/>
    <cellStyle name="Normal 4 2 2 3 3 2" xfId="48" xr:uid="{00000000-0005-0000-0000-00002F000000}"/>
    <cellStyle name="Normal 4 2 2 3 3 2 2" xfId="49" xr:uid="{00000000-0005-0000-0000-000030000000}"/>
    <cellStyle name="Normal 4 2 2 3 3 2 3" xfId="50" xr:uid="{00000000-0005-0000-0000-000031000000}"/>
    <cellStyle name="Normal 4 2 2 3 3 2_RS - CR" xfId="523" xr:uid="{00000000-0005-0000-0000-000032000000}"/>
    <cellStyle name="Normal 4 2 2 3 3 3" xfId="51" xr:uid="{00000000-0005-0000-0000-000033000000}"/>
    <cellStyle name="Normal 4 2 2 3 3 4" xfId="52" xr:uid="{00000000-0005-0000-0000-000034000000}"/>
    <cellStyle name="Normal 4 2 2 3 3 5" xfId="752" xr:uid="{00000000-0005-0000-0000-000035000000}"/>
    <cellStyle name="Normal 4 2 2 3 3_Checklist" xfId="596" xr:uid="{00000000-0005-0000-0000-000036000000}"/>
    <cellStyle name="Normal 4 2 2 3 4" xfId="53" xr:uid="{00000000-0005-0000-0000-000037000000}"/>
    <cellStyle name="Normal 4 2 2 3 4 2" xfId="54" xr:uid="{00000000-0005-0000-0000-000038000000}"/>
    <cellStyle name="Normal 4 2 2 3 4 3" xfId="55" xr:uid="{00000000-0005-0000-0000-000039000000}"/>
    <cellStyle name="Normal 4 2 2 3 4_RS - CR" xfId="524" xr:uid="{00000000-0005-0000-0000-00003A000000}"/>
    <cellStyle name="Normal 4 2 2 3 5" xfId="56" xr:uid="{00000000-0005-0000-0000-00003B000000}"/>
    <cellStyle name="Normal 4 2 2 3 6" xfId="57" xr:uid="{00000000-0005-0000-0000-00003C000000}"/>
    <cellStyle name="Normal 4 2 2 3 7" xfId="695" xr:uid="{00000000-0005-0000-0000-00003D000000}"/>
    <cellStyle name="Normal 4 2 2 3_Checklist" xfId="594" xr:uid="{00000000-0005-0000-0000-00003E000000}"/>
    <cellStyle name="Normal 4 2 2 4" xfId="58" xr:uid="{00000000-0005-0000-0000-00003F000000}"/>
    <cellStyle name="Normal 4 2 2 4 2" xfId="59" xr:uid="{00000000-0005-0000-0000-000040000000}"/>
    <cellStyle name="Normal 4 2 2 4 2 2" xfId="60" xr:uid="{00000000-0005-0000-0000-000041000000}"/>
    <cellStyle name="Normal 4 2 2 4 2 3" xfId="61" xr:uid="{00000000-0005-0000-0000-000042000000}"/>
    <cellStyle name="Normal 4 2 2 4 2_RS - CR" xfId="525" xr:uid="{00000000-0005-0000-0000-000043000000}"/>
    <cellStyle name="Normal 4 2 2 4 3" xfId="62" xr:uid="{00000000-0005-0000-0000-000044000000}"/>
    <cellStyle name="Normal 4 2 2 4 4" xfId="63" xr:uid="{00000000-0005-0000-0000-000045000000}"/>
    <cellStyle name="Normal 4 2 2 4 5" xfId="723" xr:uid="{00000000-0005-0000-0000-000046000000}"/>
    <cellStyle name="Normal 4 2 2 4_Checklist" xfId="597" xr:uid="{00000000-0005-0000-0000-000047000000}"/>
    <cellStyle name="Normal 4 2 2 5" xfId="64" xr:uid="{00000000-0005-0000-0000-000048000000}"/>
    <cellStyle name="Normal 4 2 2 5 2" xfId="65" xr:uid="{00000000-0005-0000-0000-000049000000}"/>
    <cellStyle name="Normal 4 2 2 5 3" xfId="66" xr:uid="{00000000-0005-0000-0000-00004A000000}"/>
    <cellStyle name="Normal 4 2 2 5 4" xfId="688" xr:uid="{00000000-0005-0000-0000-00004B000000}"/>
    <cellStyle name="Normal 4 2 2 5_Checklist" xfId="598" xr:uid="{00000000-0005-0000-0000-00004C000000}"/>
    <cellStyle name="Normal 4 2 2 6" xfId="67" xr:uid="{00000000-0005-0000-0000-00004D000000}"/>
    <cellStyle name="Normal 4 2 2 7" xfId="68" xr:uid="{00000000-0005-0000-0000-00004E000000}"/>
    <cellStyle name="Normal 4 2 2 8" xfId="678" xr:uid="{00000000-0005-0000-0000-00004F000000}"/>
    <cellStyle name="Normal 4 2 2_Checklist" xfId="69" xr:uid="{00000000-0005-0000-0000-000050000000}"/>
    <cellStyle name="Normal 4 2 3" xfId="70" xr:uid="{00000000-0005-0000-0000-000051000000}"/>
    <cellStyle name="Normal 4 2 3 2" xfId="71" xr:uid="{00000000-0005-0000-0000-000052000000}"/>
    <cellStyle name="Normal 4 2 3 2 2" xfId="72" xr:uid="{00000000-0005-0000-0000-000053000000}"/>
    <cellStyle name="Normal 4 2 3 2 2 2" xfId="73" xr:uid="{00000000-0005-0000-0000-000054000000}"/>
    <cellStyle name="Normal 4 2 3 2 2 3" xfId="74" xr:uid="{00000000-0005-0000-0000-000055000000}"/>
    <cellStyle name="Normal 4 2 3 2 2_RS - CR" xfId="526" xr:uid="{00000000-0005-0000-0000-000056000000}"/>
    <cellStyle name="Normal 4 2 3 2 3" xfId="75" xr:uid="{00000000-0005-0000-0000-000057000000}"/>
    <cellStyle name="Normal 4 2 3 2 4" xfId="76" xr:uid="{00000000-0005-0000-0000-000058000000}"/>
    <cellStyle name="Normal 4 2 3 2 5" xfId="743" xr:uid="{00000000-0005-0000-0000-000059000000}"/>
    <cellStyle name="Normal 4 2 3 2_Checklist" xfId="600" xr:uid="{00000000-0005-0000-0000-00005A000000}"/>
    <cellStyle name="Normal 4 2 3 3" xfId="77" xr:uid="{00000000-0005-0000-0000-00005B000000}"/>
    <cellStyle name="Normal 4 2 3 3 2" xfId="78" xr:uid="{00000000-0005-0000-0000-00005C000000}"/>
    <cellStyle name="Normal 4 2 3 3 3" xfId="79" xr:uid="{00000000-0005-0000-0000-00005D000000}"/>
    <cellStyle name="Normal 4 2 3 3_RS - CR" xfId="527" xr:uid="{00000000-0005-0000-0000-00005E000000}"/>
    <cellStyle name="Normal 4 2 3 4" xfId="80" xr:uid="{00000000-0005-0000-0000-00005F000000}"/>
    <cellStyle name="Normal 4 2 3 5" xfId="81" xr:uid="{00000000-0005-0000-0000-000060000000}"/>
    <cellStyle name="Normal 4 2 3 6" xfId="696" xr:uid="{00000000-0005-0000-0000-000061000000}"/>
    <cellStyle name="Normal 4 2 3_Checklist" xfId="599" xr:uid="{00000000-0005-0000-0000-000062000000}"/>
    <cellStyle name="Normal 4 2 4" xfId="82" xr:uid="{00000000-0005-0000-0000-000063000000}"/>
    <cellStyle name="Normal 4 2 4 2" xfId="83" xr:uid="{00000000-0005-0000-0000-000064000000}"/>
    <cellStyle name="Normal 4 2 4 2 2" xfId="84" xr:uid="{00000000-0005-0000-0000-000065000000}"/>
    <cellStyle name="Normal 4 2 4 2 2 2" xfId="85" xr:uid="{00000000-0005-0000-0000-000066000000}"/>
    <cellStyle name="Normal 4 2 4 2 2 3" xfId="86" xr:uid="{00000000-0005-0000-0000-000067000000}"/>
    <cellStyle name="Normal 4 2 4 2 2_RS - CR" xfId="528" xr:uid="{00000000-0005-0000-0000-000068000000}"/>
    <cellStyle name="Normal 4 2 4 2 3" xfId="87" xr:uid="{00000000-0005-0000-0000-000069000000}"/>
    <cellStyle name="Normal 4 2 4 2 4" xfId="88" xr:uid="{00000000-0005-0000-0000-00006A000000}"/>
    <cellStyle name="Normal 4 2 4 2 5" xfId="732" xr:uid="{00000000-0005-0000-0000-00006B000000}"/>
    <cellStyle name="Normal 4 2 4 2_Checklist" xfId="602" xr:uid="{00000000-0005-0000-0000-00006C000000}"/>
    <cellStyle name="Normal 4 2 4 3" xfId="89" xr:uid="{00000000-0005-0000-0000-00006D000000}"/>
    <cellStyle name="Normal 4 2 4 3 2" xfId="90" xr:uid="{00000000-0005-0000-0000-00006E000000}"/>
    <cellStyle name="Normal 4 2 4 3 2 2" xfId="91" xr:uid="{00000000-0005-0000-0000-00006F000000}"/>
    <cellStyle name="Normal 4 2 4 3 2 3" xfId="92" xr:uid="{00000000-0005-0000-0000-000070000000}"/>
    <cellStyle name="Normal 4 2 4 3 2_RS - CR" xfId="529" xr:uid="{00000000-0005-0000-0000-000071000000}"/>
    <cellStyle name="Normal 4 2 4 3 3" xfId="93" xr:uid="{00000000-0005-0000-0000-000072000000}"/>
    <cellStyle name="Normal 4 2 4 3 4" xfId="94" xr:uid="{00000000-0005-0000-0000-000073000000}"/>
    <cellStyle name="Normal 4 2 4 3 5" xfId="753" xr:uid="{00000000-0005-0000-0000-000074000000}"/>
    <cellStyle name="Normal 4 2 4 3_Checklist" xfId="603" xr:uid="{00000000-0005-0000-0000-000075000000}"/>
    <cellStyle name="Normal 4 2 4 4" xfId="95" xr:uid="{00000000-0005-0000-0000-000076000000}"/>
    <cellStyle name="Normal 4 2 4 4 2" xfId="96" xr:uid="{00000000-0005-0000-0000-000077000000}"/>
    <cellStyle name="Normal 4 2 4 4 3" xfId="97" xr:uid="{00000000-0005-0000-0000-000078000000}"/>
    <cellStyle name="Normal 4 2 4 4_RS - CR" xfId="530" xr:uid="{00000000-0005-0000-0000-000079000000}"/>
    <cellStyle name="Normal 4 2 4 5" xfId="98" xr:uid="{00000000-0005-0000-0000-00007A000000}"/>
    <cellStyle name="Normal 4 2 4 6" xfId="99" xr:uid="{00000000-0005-0000-0000-00007B000000}"/>
    <cellStyle name="Normal 4 2 4 7" xfId="697" xr:uid="{00000000-0005-0000-0000-00007C000000}"/>
    <cellStyle name="Normal 4 2 4_Checklist" xfId="601" xr:uid="{00000000-0005-0000-0000-00007D000000}"/>
    <cellStyle name="Normal 4 2 5" xfId="100" xr:uid="{00000000-0005-0000-0000-00007E000000}"/>
    <cellStyle name="Normal 4 2 5 2" xfId="101" xr:uid="{00000000-0005-0000-0000-00007F000000}"/>
    <cellStyle name="Normal 4 2 5 2 2" xfId="102" xr:uid="{00000000-0005-0000-0000-000080000000}"/>
    <cellStyle name="Normal 4 2 5 2 3" xfId="103" xr:uid="{00000000-0005-0000-0000-000081000000}"/>
    <cellStyle name="Normal 4 2 5 2_RS - CR" xfId="531" xr:uid="{00000000-0005-0000-0000-000082000000}"/>
    <cellStyle name="Normal 4 2 5 3" xfId="104" xr:uid="{00000000-0005-0000-0000-000083000000}"/>
    <cellStyle name="Normal 4 2 5 4" xfId="105" xr:uid="{00000000-0005-0000-0000-000084000000}"/>
    <cellStyle name="Normal 4 2 5 5" xfId="720" xr:uid="{00000000-0005-0000-0000-000085000000}"/>
    <cellStyle name="Normal 4 2 5_Checklist" xfId="604" xr:uid="{00000000-0005-0000-0000-000086000000}"/>
    <cellStyle name="Normal 4 2 6" xfId="106" xr:uid="{00000000-0005-0000-0000-000087000000}"/>
    <cellStyle name="Normal 4 2 6 2" xfId="107" xr:uid="{00000000-0005-0000-0000-000088000000}"/>
    <cellStyle name="Normal 4 2 6 3" xfId="108" xr:uid="{00000000-0005-0000-0000-000089000000}"/>
    <cellStyle name="Normal 4 2 6 4" xfId="685" xr:uid="{00000000-0005-0000-0000-00008A000000}"/>
    <cellStyle name="Normal 4 2 6_Checklist" xfId="605" xr:uid="{00000000-0005-0000-0000-00008B000000}"/>
    <cellStyle name="Normal 4 2 7" xfId="109" xr:uid="{00000000-0005-0000-0000-00008C000000}"/>
    <cellStyle name="Normal 4 2 8" xfId="110" xr:uid="{00000000-0005-0000-0000-00008D000000}"/>
    <cellStyle name="Normal 4 2 9" xfId="675" xr:uid="{00000000-0005-0000-0000-00008E000000}"/>
    <cellStyle name="Normal 4 2_Checklist" xfId="111" xr:uid="{00000000-0005-0000-0000-00008F000000}"/>
    <cellStyle name="Normal 4 3" xfId="12" xr:uid="{00000000-0005-0000-0000-000090000000}"/>
    <cellStyle name="Normal 4 3 2" xfId="112" xr:uid="{00000000-0005-0000-0000-000091000000}"/>
    <cellStyle name="Normal 4 3 2 2" xfId="113" xr:uid="{00000000-0005-0000-0000-000092000000}"/>
    <cellStyle name="Normal 4 3 2 2 2" xfId="114" xr:uid="{00000000-0005-0000-0000-000093000000}"/>
    <cellStyle name="Normal 4 3 2 2 2 2" xfId="115" xr:uid="{00000000-0005-0000-0000-000094000000}"/>
    <cellStyle name="Normal 4 3 2 2 2 3" xfId="116" xr:uid="{00000000-0005-0000-0000-000095000000}"/>
    <cellStyle name="Normal 4 3 2 2 2_RS - CR" xfId="532" xr:uid="{00000000-0005-0000-0000-000096000000}"/>
    <cellStyle name="Normal 4 3 2 2 3" xfId="117" xr:uid="{00000000-0005-0000-0000-000097000000}"/>
    <cellStyle name="Normal 4 3 2 2 4" xfId="118" xr:uid="{00000000-0005-0000-0000-000098000000}"/>
    <cellStyle name="Normal 4 3 2 2 5" xfId="744" xr:uid="{00000000-0005-0000-0000-000099000000}"/>
    <cellStyle name="Normal 4 3 2 2_Checklist" xfId="607" xr:uid="{00000000-0005-0000-0000-00009A000000}"/>
    <cellStyle name="Normal 4 3 2 3" xfId="119" xr:uid="{00000000-0005-0000-0000-00009B000000}"/>
    <cellStyle name="Normal 4 3 2 3 2" xfId="120" xr:uid="{00000000-0005-0000-0000-00009C000000}"/>
    <cellStyle name="Normal 4 3 2 3 3" xfId="121" xr:uid="{00000000-0005-0000-0000-00009D000000}"/>
    <cellStyle name="Normal 4 3 2 3_RS - CR" xfId="533" xr:uid="{00000000-0005-0000-0000-00009E000000}"/>
    <cellStyle name="Normal 4 3 2 4" xfId="122" xr:uid="{00000000-0005-0000-0000-00009F000000}"/>
    <cellStyle name="Normal 4 3 2 5" xfId="123" xr:uid="{00000000-0005-0000-0000-0000A0000000}"/>
    <cellStyle name="Normal 4 3 2 6" xfId="698" xr:uid="{00000000-0005-0000-0000-0000A1000000}"/>
    <cellStyle name="Normal 4 3 2_Checklist" xfId="606" xr:uid="{00000000-0005-0000-0000-0000A2000000}"/>
    <cellStyle name="Normal 4 3 3" xfId="124" xr:uid="{00000000-0005-0000-0000-0000A3000000}"/>
    <cellStyle name="Normal 4 3 3 2" xfId="125" xr:uid="{00000000-0005-0000-0000-0000A4000000}"/>
    <cellStyle name="Normal 4 3 3 2 2" xfId="126" xr:uid="{00000000-0005-0000-0000-0000A5000000}"/>
    <cellStyle name="Normal 4 3 3 2 2 2" xfId="127" xr:uid="{00000000-0005-0000-0000-0000A6000000}"/>
    <cellStyle name="Normal 4 3 3 2 2 3" xfId="128" xr:uid="{00000000-0005-0000-0000-0000A7000000}"/>
    <cellStyle name="Normal 4 3 3 2 2_RS - CR" xfId="534" xr:uid="{00000000-0005-0000-0000-0000A8000000}"/>
    <cellStyle name="Normal 4 3 3 2 3" xfId="129" xr:uid="{00000000-0005-0000-0000-0000A9000000}"/>
    <cellStyle name="Normal 4 3 3 2 4" xfId="130" xr:uid="{00000000-0005-0000-0000-0000AA000000}"/>
    <cellStyle name="Normal 4 3 3 2 5" xfId="733" xr:uid="{00000000-0005-0000-0000-0000AB000000}"/>
    <cellStyle name="Normal 4 3 3 2_Checklist" xfId="609" xr:uid="{00000000-0005-0000-0000-0000AC000000}"/>
    <cellStyle name="Normal 4 3 3 3" xfId="131" xr:uid="{00000000-0005-0000-0000-0000AD000000}"/>
    <cellStyle name="Normal 4 3 3 3 2" xfId="132" xr:uid="{00000000-0005-0000-0000-0000AE000000}"/>
    <cellStyle name="Normal 4 3 3 3 2 2" xfId="133" xr:uid="{00000000-0005-0000-0000-0000AF000000}"/>
    <cellStyle name="Normal 4 3 3 3 2 3" xfId="134" xr:uid="{00000000-0005-0000-0000-0000B0000000}"/>
    <cellStyle name="Normal 4 3 3 3 2_RS - CR" xfId="535" xr:uid="{00000000-0005-0000-0000-0000B1000000}"/>
    <cellStyle name="Normal 4 3 3 3 3" xfId="135" xr:uid="{00000000-0005-0000-0000-0000B2000000}"/>
    <cellStyle name="Normal 4 3 3 3 4" xfId="136" xr:uid="{00000000-0005-0000-0000-0000B3000000}"/>
    <cellStyle name="Normal 4 3 3 3 5" xfId="754" xr:uid="{00000000-0005-0000-0000-0000B4000000}"/>
    <cellStyle name="Normal 4 3 3 3_Checklist" xfId="610" xr:uid="{00000000-0005-0000-0000-0000B5000000}"/>
    <cellStyle name="Normal 4 3 3 4" xfId="137" xr:uid="{00000000-0005-0000-0000-0000B6000000}"/>
    <cellStyle name="Normal 4 3 3 4 2" xfId="138" xr:uid="{00000000-0005-0000-0000-0000B7000000}"/>
    <cellStyle name="Normal 4 3 3 4 3" xfId="139" xr:uid="{00000000-0005-0000-0000-0000B8000000}"/>
    <cellStyle name="Normal 4 3 3 4_RS - CR" xfId="536" xr:uid="{00000000-0005-0000-0000-0000B9000000}"/>
    <cellStyle name="Normal 4 3 3 5" xfId="140" xr:uid="{00000000-0005-0000-0000-0000BA000000}"/>
    <cellStyle name="Normal 4 3 3 6" xfId="141" xr:uid="{00000000-0005-0000-0000-0000BB000000}"/>
    <cellStyle name="Normal 4 3 3 7" xfId="699" xr:uid="{00000000-0005-0000-0000-0000BC000000}"/>
    <cellStyle name="Normal 4 3 3_Checklist" xfId="608" xr:uid="{00000000-0005-0000-0000-0000BD000000}"/>
    <cellStyle name="Normal 4 3 4" xfId="142" xr:uid="{00000000-0005-0000-0000-0000BE000000}"/>
    <cellStyle name="Normal 4 3 4 2" xfId="143" xr:uid="{00000000-0005-0000-0000-0000BF000000}"/>
    <cellStyle name="Normal 4 3 4 2 2" xfId="144" xr:uid="{00000000-0005-0000-0000-0000C0000000}"/>
    <cellStyle name="Normal 4 3 4 2 3" xfId="145" xr:uid="{00000000-0005-0000-0000-0000C1000000}"/>
    <cellStyle name="Normal 4 3 4 2_RS - CR" xfId="537" xr:uid="{00000000-0005-0000-0000-0000C2000000}"/>
    <cellStyle name="Normal 4 3 4 3" xfId="146" xr:uid="{00000000-0005-0000-0000-0000C3000000}"/>
    <cellStyle name="Normal 4 3 4 4" xfId="147" xr:uid="{00000000-0005-0000-0000-0000C4000000}"/>
    <cellStyle name="Normal 4 3 4 5" xfId="721" xr:uid="{00000000-0005-0000-0000-0000C5000000}"/>
    <cellStyle name="Normal 4 3 4_Checklist" xfId="611" xr:uid="{00000000-0005-0000-0000-0000C6000000}"/>
    <cellStyle name="Normal 4 3 5" xfId="148" xr:uid="{00000000-0005-0000-0000-0000C7000000}"/>
    <cellStyle name="Normal 4 3 5 2" xfId="149" xr:uid="{00000000-0005-0000-0000-0000C8000000}"/>
    <cellStyle name="Normal 4 3 5 3" xfId="150" xr:uid="{00000000-0005-0000-0000-0000C9000000}"/>
    <cellStyle name="Normal 4 3 5 4" xfId="686" xr:uid="{00000000-0005-0000-0000-0000CA000000}"/>
    <cellStyle name="Normal 4 3 5_Checklist" xfId="612" xr:uid="{00000000-0005-0000-0000-0000CB000000}"/>
    <cellStyle name="Normal 4 3 6" xfId="151" xr:uid="{00000000-0005-0000-0000-0000CC000000}"/>
    <cellStyle name="Normal 4 3 7" xfId="152" xr:uid="{00000000-0005-0000-0000-0000CD000000}"/>
    <cellStyle name="Normal 4 3 8" xfId="676" xr:uid="{00000000-0005-0000-0000-0000CE000000}"/>
    <cellStyle name="Normal 4 3_Checklist" xfId="153" xr:uid="{00000000-0005-0000-0000-0000CF000000}"/>
    <cellStyle name="Normal 4 4" xfId="13" xr:uid="{00000000-0005-0000-0000-0000D0000000}"/>
    <cellStyle name="Normal 4 4 2" xfId="154" xr:uid="{00000000-0005-0000-0000-0000D1000000}"/>
    <cellStyle name="Normal 4 4 2 2" xfId="155" xr:uid="{00000000-0005-0000-0000-0000D2000000}"/>
    <cellStyle name="Normal 4 4 2 2 2" xfId="156" xr:uid="{00000000-0005-0000-0000-0000D3000000}"/>
    <cellStyle name="Normal 4 4 2 2 2 2" xfId="157" xr:uid="{00000000-0005-0000-0000-0000D4000000}"/>
    <cellStyle name="Normal 4 4 2 2 2 3" xfId="158" xr:uid="{00000000-0005-0000-0000-0000D5000000}"/>
    <cellStyle name="Normal 4 4 2 2 2_RS - CR" xfId="538" xr:uid="{00000000-0005-0000-0000-0000D6000000}"/>
    <cellStyle name="Normal 4 4 2 2 3" xfId="159" xr:uid="{00000000-0005-0000-0000-0000D7000000}"/>
    <cellStyle name="Normal 4 4 2 2 4" xfId="160" xr:uid="{00000000-0005-0000-0000-0000D8000000}"/>
    <cellStyle name="Normal 4 4 2 2 5" xfId="745" xr:uid="{00000000-0005-0000-0000-0000D9000000}"/>
    <cellStyle name="Normal 4 4 2 2_Checklist" xfId="614" xr:uid="{00000000-0005-0000-0000-0000DA000000}"/>
    <cellStyle name="Normal 4 4 2 3" xfId="161" xr:uid="{00000000-0005-0000-0000-0000DB000000}"/>
    <cellStyle name="Normal 4 4 2 3 2" xfId="162" xr:uid="{00000000-0005-0000-0000-0000DC000000}"/>
    <cellStyle name="Normal 4 4 2 3 3" xfId="163" xr:uid="{00000000-0005-0000-0000-0000DD000000}"/>
    <cellStyle name="Normal 4 4 2 3_RS - CR" xfId="539" xr:uid="{00000000-0005-0000-0000-0000DE000000}"/>
    <cellStyle name="Normal 4 4 2 4" xfId="164" xr:uid="{00000000-0005-0000-0000-0000DF000000}"/>
    <cellStyle name="Normal 4 4 2 5" xfId="165" xr:uid="{00000000-0005-0000-0000-0000E0000000}"/>
    <cellStyle name="Normal 4 4 2 6" xfId="700" xr:uid="{00000000-0005-0000-0000-0000E1000000}"/>
    <cellStyle name="Normal 4 4 2_Checklist" xfId="613" xr:uid="{00000000-0005-0000-0000-0000E2000000}"/>
    <cellStyle name="Normal 4 4 3" xfId="166" xr:uid="{00000000-0005-0000-0000-0000E3000000}"/>
    <cellStyle name="Normal 4 4 3 2" xfId="167" xr:uid="{00000000-0005-0000-0000-0000E4000000}"/>
    <cellStyle name="Normal 4 4 3 2 2" xfId="168" xr:uid="{00000000-0005-0000-0000-0000E5000000}"/>
    <cellStyle name="Normal 4 4 3 2 2 2" xfId="169" xr:uid="{00000000-0005-0000-0000-0000E6000000}"/>
    <cellStyle name="Normal 4 4 3 2 2 3" xfId="170" xr:uid="{00000000-0005-0000-0000-0000E7000000}"/>
    <cellStyle name="Normal 4 4 3 2 2_RS - CR" xfId="540" xr:uid="{00000000-0005-0000-0000-0000E8000000}"/>
    <cellStyle name="Normal 4 4 3 2 3" xfId="171" xr:uid="{00000000-0005-0000-0000-0000E9000000}"/>
    <cellStyle name="Normal 4 4 3 2 4" xfId="172" xr:uid="{00000000-0005-0000-0000-0000EA000000}"/>
    <cellStyle name="Normal 4 4 3 2 5" xfId="734" xr:uid="{00000000-0005-0000-0000-0000EB000000}"/>
    <cellStyle name="Normal 4 4 3 2_Checklist" xfId="616" xr:uid="{00000000-0005-0000-0000-0000EC000000}"/>
    <cellStyle name="Normal 4 4 3 3" xfId="173" xr:uid="{00000000-0005-0000-0000-0000ED000000}"/>
    <cellStyle name="Normal 4 4 3 3 2" xfId="174" xr:uid="{00000000-0005-0000-0000-0000EE000000}"/>
    <cellStyle name="Normal 4 4 3 3 2 2" xfId="175" xr:uid="{00000000-0005-0000-0000-0000EF000000}"/>
    <cellStyle name="Normal 4 4 3 3 2 3" xfId="176" xr:uid="{00000000-0005-0000-0000-0000F0000000}"/>
    <cellStyle name="Normal 4 4 3 3 2_RS - CR" xfId="541" xr:uid="{00000000-0005-0000-0000-0000F1000000}"/>
    <cellStyle name="Normal 4 4 3 3 3" xfId="177" xr:uid="{00000000-0005-0000-0000-0000F2000000}"/>
    <cellStyle name="Normal 4 4 3 3 4" xfId="178" xr:uid="{00000000-0005-0000-0000-0000F3000000}"/>
    <cellStyle name="Normal 4 4 3 3 5" xfId="755" xr:uid="{00000000-0005-0000-0000-0000F4000000}"/>
    <cellStyle name="Normal 4 4 3 3_Checklist" xfId="617" xr:uid="{00000000-0005-0000-0000-0000F5000000}"/>
    <cellStyle name="Normal 4 4 3 4" xfId="179" xr:uid="{00000000-0005-0000-0000-0000F6000000}"/>
    <cellStyle name="Normal 4 4 3 4 2" xfId="180" xr:uid="{00000000-0005-0000-0000-0000F7000000}"/>
    <cellStyle name="Normal 4 4 3 4 3" xfId="181" xr:uid="{00000000-0005-0000-0000-0000F8000000}"/>
    <cellStyle name="Normal 4 4 3 4_RS - CR" xfId="542" xr:uid="{00000000-0005-0000-0000-0000F9000000}"/>
    <cellStyle name="Normal 4 4 3 5" xfId="182" xr:uid="{00000000-0005-0000-0000-0000FA000000}"/>
    <cellStyle name="Normal 4 4 3 6" xfId="183" xr:uid="{00000000-0005-0000-0000-0000FB000000}"/>
    <cellStyle name="Normal 4 4 3 7" xfId="701" xr:uid="{00000000-0005-0000-0000-0000FC000000}"/>
    <cellStyle name="Normal 4 4 3_Checklist" xfId="615" xr:uid="{00000000-0005-0000-0000-0000FD000000}"/>
    <cellStyle name="Normal 4 4 4" xfId="184" xr:uid="{00000000-0005-0000-0000-0000FE000000}"/>
    <cellStyle name="Normal 4 4 4 2" xfId="185" xr:uid="{00000000-0005-0000-0000-0000FF000000}"/>
    <cellStyle name="Normal 4 4 4 2 2" xfId="186" xr:uid="{00000000-0005-0000-0000-000000010000}"/>
    <cellStyle name="Normal 4 4 4 2 3" xfId="187" xr:uid="{00000000-0005-0000-0000-000001010000}"/>
    <cellStyle name="Normal 4 4 4 2_RS - CR" xfId="543" xr:uid="{00000000-0005-0000-0000-000002010000}"/>
    <cellStyle name="Normal 4 4 4 3" xfId="188" xr:uid="{00000000-0005-0000-0000-000003010000}"/>
    <cellStyle name="Normal 4 4 4 4" xfId="189" xr:uid="{00000000-0005-0000-0000-000004010000}"/>
    <cellStyle name="Normal 4 4 4 5" xfId="722" xr:uid="{00000000-0005-0000-0000-000005010000}"/>
    <cellStyle name="Normal 4 4 4_Checklist" xfId="618" xr:uid="{00000000-0005-0000-0000-000006010000}"/>
    <cellStyle name="Normal 4 4 5" xfId="190" xr:uid="{00000000-0005-0000-0000-000007010000}"/>
    <cellStyle name="Normal 4 4 5 2" xfId="191" xr:uid="{00000000-0005-0000-0000-000008010000}"/>
    <cellStyle name="Normal 4 4 5 3" xfId="192" xr:uid="{00000000-0005-0000-0000-000009010000}"/>
    <cellStyle name="Normal 4 4 5 4" xfId="687" xr:uid="{00000000-0005-0000-0000-00000A010000}"/>
    <cellStyle name="Normal 4 4 5_Checklist" xfId="619" xr:uid="{00000000-0005-0000-0000-00000B010000}"/>
    <cellStyle name="Normal 4 4 6" xfId="193" xr:uid="{00000000-0005-0000-0000-00000C010000}"/>
    <cellStyle name="Normal 4 4 7" xfId="194" xr:uid="{00000000-0005-0000-0000-00000D010000}"/>
    <cellStyle name="Normal 4 4 8" xfId="677" xr:uid="{00000000-0005-0000-0000-00000E010000}"/>
    <cellStyle name="Normal 4 4_Checklist" xfId="195" xr:uid="{00000000-0005-0000-0000-00000F010000}"/>
    <cellStyle name="Normal 4 5" xfId="20" xr:uid="{00000000-0005-0000-0000-000010010000}"/>
    <cellStyle name="Normal 4 5 2" xfId="196" xr:uid="{00000000-0005-0000-0000-000011010000}"/>
    <cellStyle name="Normal 4 5 2 2" xfId="197" xr:uid="{00000000-0005-0000-0000-000012010000}"/>
    <cellStyle name="Normal 4 5 2 2 2" xfId="198" xr:uid="{00000000-0005-0000-0000-000013010000}"/>
    <cellStyle name="Normal 4 5 2 2 2 2" xfId="199" xr:uid="{00000000-0005-0000-0000-000014010000}"/>
    <cellStyle name="Normal 4 5 2 2 2 3" xfId="200" xr:uid="{00000000-0005-0000-0000-000015010000}"/>
    <cellStyle name="Normal 4 5 2 2 2_RS - CR" xfId="544" xr:uid="{00000000-0005-0000-0000-000016010000}"/>
    <cellStyle name="Normal 4 5 2 2 3" xfId="201" xr:uid="{00000000-0005-0000-0000-000017010000}"/>
    <cellStyle name="Normal 4 5 2 2 4" xfId="202" xr:uid="{00000000-0005-0000-0000-000018010000}"/>
    <cellStyle name="Normal 4 5 2 2 5" xfId="748" xr:uid="{00000000-0005-0000-0000-000019010000}"/>
    <cellStyle name="Normal 4 5 2 2_Checklist" xfId="621" xr:uid="{00000000-0005-0000-0000-00001A010000}"/>
    <cellStyle name="Normal 4 5 2 3" xfId="203" xr:uid="{00000000-0005-0000-0000-00001B010000}"/>
    <cellStyle name="Normal 4 5 2 3 2" xfId="204" xr:uid="{00000000-0005-0000-0000-00001C010000}"/>
    <cellStyle name="Normal 4 5 2 3 3" xfId="205" xr:uid="{00000000-0005-0000-0000-00001D010000}"/>
    <cellStyle name="Normal 4 5 2 3_RS - CR" xfId="545" xr:uid="{00000000-0005-0000-0000-00001E010000}"/>
    <cellStyle name="Normal 4 5 2 4" xfId="206" xr:uid="{00000000-0005-0000-0000-00001F010000}"/>
    <cellStyle name="Normal 4 5 2 5" xfId="207" xr:uid="{00000000-0005-0000-0000-000020010000}"/>
    <cellStyle name="Normal 4 5 2 6" xfId="702" xr:uid="{00000000-0005-0000-0000-000021010000}"/>
    <cellStyle name="Normal 4 5 2_Checklist" xfId="620" xr:uid="{00000000-0005-0000-0000-000022010000}"/>
    <cellStyle name="Normal 4 5 3" xfId="208" xr:uid="{00000000-0005-0000-0000-000023010000}"/>
    <cellStyle name="Normal 4 5 3 2" xfId="209" xr:uid="{00000000-0005-0000-0000-000024010000}"/>
    <cellStyle name="Normal 4 5 3 2 2" xfId="210" xr:uid="{00000000-0005-0000-0000-000025010000}"/>
    <cellStyle name="Normal 4 5 3 2 2 2" xfId="211" xr:uid="{00000000-0005-0000-0000-000026010000}"/>
    <cellStyle name="Normal 4 5 3 2 2 3" xfId="212" xr:uid="{00000000-0005-0000-0000-000027010000}"/>
    <cellStyle name="Normal 4 5 3 2 2_RS - CR" xfId="546" xr:uid="{00000000-0005-0000-0000-000028010000}"/>
    <cellStyle name="Normal 4 5 3 2 3" xfId="213" xr:uid="{00000000-0005-0000-0000-000029010000}"/>
    <cellStyle name="Normal 4 5 3 2 4" xfId="214" xr:uid="{00000000-0005-0000-0000-00002A010000}"/>
    <cellStyle name="Normal 4 5 3 2 5" xfId="737" xr:uid="{00000000-0005-0000-0000-00002B010000}"/>
    <cellStyle name="Normal 4 5 3 2_Checklist" xfId="623" xr:uid="{00000000-0005-0000-0000-00002C010000}"/>
    <cellStyle name="Normal 4 5 3 3" xfId="215" xr:uid="{00000000-0005-0000-0000-00002D010000}"/>
    <cellStyle name="Normal 4 5 3 3 2" xfId="216" xr:uid="{00000000-0005-0000-0000-00002E010000}"/>
    <cellStyle name="Normal 4 5 3 3 2 2" xfId="217" xr:uid="{00000000-0005-0000-0000-00002F010000}"/>
    <cellStyle name="Normal 4 5 3 3 2 3" xfId="218" xr:uid="{00000000-0005-0000-0000-000030010000}"/>
    <cellStyle name="Normal 4 5 3 3 2_RS - CR" xfId="547" xr:uid="{00000000-0005-0000-0000-000031010000}"/>
    <cellStyle name="Normal 4 5 3 3 3" xfId="219" xr:uid="{00000000-0005-0000-0000-000032010000}"/>
    <cellStyle name="Normal 4 5 3 3 4" xfId="220" xr:uid="{00000000-0005-0000-0000-000033010000}"/>
    <cellStyle name="Normal 4 5 3 3 5" xfId="756" xr:uid="{00000000-0005-0000-0000-000034010000}"/>
    <cellStyle name="Normal 4 5 3 3_Checklist" xfId="624" xr:uid="{00000000-0005-0000-0000-000035010000}"/>
    <cellStyle name="Normal 4 5 3 4" xfId="221" xr:uid="{00000000-0005-0000-0000-000036010000}"/>
    <cellStyle name="Normal 4 5 3 4 2" xfId="222" xr:uid="{00000000-0005-0000-0000-000037010000}"/>
    <cellStyle name="Normal 4 5 3 4 3" xfId="223" xr:uid="{00000000-0005-0000-0000-000038010000}"/>
    <cellStyle name="Normal 4 5 3 4_RS - CR" xfId="548" xr:uid="{00000000-0005-0000-0000-000039010000}"/>
    <cellStyle name="Normal 4 5 3 5" xfId="224" xr:uid="{00000000-0005-0000-0000-00003A010000}"/>
    <cellStyle name="Normal 4 5 3 6" xfId="225" xr:uid="{00000000-0005-0000-0000-00003B010000}"/>
    <cellStyle name="Normal 4 5 3 7" xfId="703" xr:uid="{00000000-0005-0000-0000-00003C010000}"/>
    <cellStyle name="Normal 4 5 3_Checklist" xfId="622" xr:uid="{00000000-0005-0000-0000-00003D010000}"/>
    <cellStyle name="Normal 4 5 4" xfId="226" xr:uid="{00000000-0005-0000-0000-00003E010000}"/>
    <cellStyle name="Normal 4 5 4 2" xfId="227" xr:uid="{00000000-0005-0000-0000-00003F010000}"/>
    <cellStyle name="Normal 4 5 4 2 2" xfId="228" xr:uid="{00000000-0005-0000-0000-000040010000}"/>
    <cellStyle name="Normal 4 5 4 2 3" xfId="229" xr:uid="{00000000-0005-0000-0000-000041010000}"/>
    <cellStyle name="Normal 4 5 4 2_RS - CR" xfId="549" xr:uid="{00000000-0005-0000-0000-000042010000}"/>
    <cellStyle name="Normal 4 5 4 3" xfId="230" xr:uid="{00000000-0005-0000-0000-000043010000}"/>
    <cellStyle name="Normal 4 5 4 4" xfId="231" xr:uid="{00000000-0005-0000-0000-000044010000}"/>
    <cellStyle name="Normal 4 5 4 5" xfId="725" xr:uid="{00000000-0005-0000-0000-000045010000}"/>
    <cellStyle name="Normal 4 5 4_Checklist" xfId="625" xr:uid="{00000000-0005-0000-0000-000046010000}"/>
    <cellStyle name="Normal 4 5 5" xfId="232" xr:uid="{00000000-0005-0000-0000-000047010000}"/>
    <cellStyle name="Normal 4 5 5 2" xfId="233" xr:uid="{00000000-0005-0000-0000-000048010000}"/>
    <cellStyle name="Normal 4 5 5 3" xfId="234" xr:uid="{00000000-0005-0000-0000-000049010000}"/>
    <cellStyle name="Normal 4 5 5 4" xfId="690" xr:uid="{00000000-0005-0000-0000-00004A010000}"/>
    <cellStyle name="Normal 4 5 5_Checklist" xfId="626" xr:uid="{00000000-0005-0000-0000-00004B010000}"/>
    <cellStyle name="Normal 4 5 6" xfId="235" xr:uid="{00000000-0005-0000-0000-00004C010000}"/>
    <cellStyle name="Normal 4 5 7" xfId="236" xr:uid="{00000000-0005-0000-0000-00004D010000}"/>
    <cellStyle name="Normal 4 5 8" xfId="680" xr:uid="{00000000-0005-0000-0000-00004E010000}"/>
    <cellStyle name="Normal 4 5_Checklist" xfId="237" xr:uid="{00000000-0005-0000-0000-00004F010000}"/>
    <cellStyle name="Normal 4 6" xfId="238" xr:uid="{00000000-0005-0000-0000-000050010000}"/>
    <cellStyle name="Normal 4 6 2" xfId="239" xr:uid="{00000000-0005-0000-0000-000051010000}"/>
    <cellStyle name="Normal 4 6 2 2" xfId="240" xr:uid="{00000000-0005-0000-0000-000052010000}"/>
    <cellStyle name="Normal 4 6 2 2 2" xfId="241" xr:uid="{00000000-0005-0000-0000-000053010000}"/>
    <cellStyle name="Normal 4 6 2 2 3" xfId="242" xr:uid="{00000000-0005-0000-0000-000054010000}"/>
    <cellStyle name="Normal 4 6 2 2_RS - CR" xfId="550" xr:uid="{00000000-0005-0000-0000-000055010000}"/>
    <cellStyle name="Normal 4 6 2 3" xfId="243" xr:uid="{00000000-0005-0000-0000-000056010000}"/>
    <cellStyle name="Normal 4 6 2 4" xfId="244" xr:uid="{00000000-0005-0000-0000-000057010000}"/>
    <cellStyle name="Normal 4 6 2 5" xfId="741" xr:uid="{00000000-0005-0000-0000-000058010000}"/>
    <cellStyle name="Normal 4 6 2_Checklist" xfId="628" xr:uid="{00000000-0005-0000-0000-000059010000}"/>
    <cellStyle name="Normal 4 6 3" xfId="245" xr:uid="{00000000-0005-0000-0000-00005A010000}"/>
    <cellStyle name="Normal 4 6 3 2" xfId="246" xr:uid="{00000000-0005-0000-0000-00005B010000}"/>
    <cellStyle name="Normal 4 6 3 3" xfId="247" xr:uid="{00000000-0005-0000-0000-00005C010000}"/>
    <cellStyle name="Normal 4 6 3_RS - CR" xfId="551" xr:uid="{00000000-0005-0000-0000-00005D010000}"/>
    <cellStyle name="Normal 4 6 4" xfId="248" xr:uid="{00000000-0005-0000-0000-00005E010000}"/>
    <cellStyle name="Normal 4 6 5" xfId="249" xr:uid="{00000000-0005-0000-0000-00005F010000}"/>
    <cellStyle name="Normal 4 6 6" xfId="704" xr:uid="{00000000-0005-0000-0000-000060010000}"/>
    <cellStyle name="Normal 4 6_Checklist" xfId="627" xr:uid="{00000000-0005-0000-0000-000061010000}"/>
    <cellStyle name="Normal 4 7" xfId="250" xr:uid="{00000000-0005-0000-0000-000062010000}"/>
    <cellStyle name="Normal 4 7 2" xfId="251" xr:uid="{00000000-0005-0000-0000-000063010000}"/>
    <cellStyle name="Normal 4 7 2 2" xfId="252" xr:uid="{00000000-0005-0000-0000-000064010000}"/>
    <cellStyle name="Normal 4 7 2 2 2" xfId="253" xr:uid="{00000000-0005-0000-0000-000065010000}"/>
    <cellStyle name="Normal 4 7 2 2 3" xfId="254" xr:uid="{00000000-0005-0000-0000-000066010000}"/>
    <cellStyle name="Normal 4 7 2 2_RS - CR" xfId="552" xr:uid="{00000000-0005-0000-0000-000067010000}"/>
    <cellStyle name="Normal 4 7 2 3" xfId="255" xr:uid="{00000000-0005-0000-0000-000068010000}"/>
    <cellStyle name="Normal 4 7 2 4" xfId="256" xr:uid="{00000000-0005-0000-0000-000069010000}"/>
    <cellStyle name="Normal 4 7 2 5" xfId="730" xr:uid="{00000000-0005-0000-0000-00006A010000}"/>
    <cellStyle name="Normal 4 7 2_Checklist" xfId="630" xr:uid="{00000000-0005-0000-0000-00006B010000}"/>
    <cellStyle name="Normal 4 7 3" xfId="257" xr:uid="{00000000-0005-0000-0000-00006C010000}"/>
    <cellStyle name="Normal 4 7 3 2" xfId="258" xr:uid="{00000000-0005-0000-0000-00006D010000}"/>
    <cellStyle name="Normal 4 7 3 2 2" xfId="259" xr:uid="{00000000-0005-0000-0000-00006E010000}"/>
    <cellStyle name="Normal 4 7 3 2 3" xfId="260" xr:uid="{00000000-0005-0000-0000-00006F010000}"/>
    <cellStyle name="Normal 4 7 3 2_RS - CR" xfId="553" xr:uid="{00000000-0005-0000-0000-000070010000}"/>
    <cellStyle name="Normal 4 7 3 3" xfId="261" xr:uid="{00000000-0005-0000-0000-000071010000}"/>
    <cellStyle name="Normal 4 7 3 4" xfId="262" xr:uid="{00000000-0005-0000-0000-000072010000}"/>
    <cellStyle name="Normal 4 7 3 5" xfId="757" xr:uid="{00000000-0005-0000-0000-000073010000}"/>
    <cellStyle name="Normal 4 7 3_Checklist" xfId="631" xr:uid="{00000000-0005-0000-0000-000074010000}"/>
    <cellStyle name="Normal 4 7 4" xfId="263" xr:uid="{00000000-0005-0000-0000-000075010000}"/>
    <cellStyle name="Normal 4 7 4 2" xfId="264" xr:uid="{00000000-0005-0000-0000-000076010000}"/>
    <cellStyle name="Normal 4 7 4 3" xfId="265" xr:uid="{00000000-0005-0000-0000-000077010000}"/>
    <cellStyle name="Normal 4 7 4_RS - CR" xfId="554" xr:uid="{00000000-0005-0000-0000-000078010000}"/>
    <cellStyle name="Normal 4 7 5" xfId="266" xr:uid="{00000000-0005-0000-0000-000079010000}"/>
    <cellStyle name="Normal 4 7 6" xfId="267" xr:uid="{00000000-0005-0000-0000-00007A010000}"/>
    <cellStyle name="Normal 4 7 7" xfId="705" xr:uid="{00000000-0005-0000-0000-00007B010000}"/>
    <cellStyle name="Normal 4 7_Checklist" xfId="629" xr:uid="{00000000-0005-0000-0000-00007C010000}"/>
    <cellStyle name="Normal 4 8" xfId="268" xr:uid="{00000000-0005-0000-0000-00007D010000}"/>
    <cellStyle name="Normal 4 8 2" xfId="269" xr:uid="{00000000-0005-0000-0000-00007E010000}"/>
    <cellStyle name="Normal 4 8 2 2" xfId="270" xr:uid="{00000000-0005-0000-0000-00007F010000}"/>
    <cellStyle name="Normal 4 8 2 3" xfId="271" xr:uid="{00000000-0005-0000-0000-000080010000}"/>
    <cellStyle name="Normal 4 8 2_RS - CR" xfId="555" xr:uid="{00000000-0005-0000-0000-000081010000}"/>
    <cellStyle name="Normal 4 8 3" xfId="272" xr:uid="{00000000-0005-0000-0000-000082010000}"/>
    <cellStyle name="Normal 4 8 4" xfId="273" xr:uid="{00000000-0005-0000-0000-000083010000}"/>
    <cellStyle name="Normal 4 8 5" xfId="718" xr:uid="{00000000-0005-0000-0000-000084010000}"/>
    <cellStyle name="Normal 4 8_Checklist" xfId="632" xr:uid="{00000000-0005-0000-0000-000085010000}"/>
    <cellStyle name="Normal 4 9" xfId="274" xr:uid="{00000000-0005-0000-0000-000086010000}"/>
    <cellStyle name="Normal 4 9 2" xfId="275" xr:uid="{00000000-0005-0000-0000-000087010000}"/>
    <cellStyle name="Normal 4 9 3" xfId="276" xr:uid="{00000000-0005-0000-0000-000088010000}"/>
    <cellStyle name="Normal 4 9 4" xfId="683" xr:uid="{00000000-0005-0000-0000-000089010000}"/>
    <cellStyle name="Normal 4 9_Checklist" xfId="633" xr:uid="{00000000-0005-0000-0000-00008A010000}"/>
    <cellStyle name="Normal 4_Checklist" xfId="277" xr:uid="{00000000-0005-0000-0000-00008B010000}"/>
    <cellStyle name="Normal 5" xfId="7" xr:uid="{00000000-0005-0000-0000-00008C010000}"/>
    <cellStyle name="Normal 5 10" xfId="674" xr:uid="{00000000-0005-0000-0000-00008D010000}"/>
    <cellStyle name="Normal 5 2" xfId="2" xr:uid="{00000000-0005-0000-0000-00008E010000}"/>
    <cellStyle name="Normal 5 2 2" xfId="278" xr:uid="{00000000-0005-0000-0000-00008F010000}"/>
    <cellStyle name="Normal 5 2 2 2" xfId="279" xr:uid="{00000000-0005-0000-0000-000090010000}"/>
    <cellStyle name="Normal 5 2 2 2 2" xfId="280" xr:uid="{00000000-0005-0000-0000-000091010000}"/>
    <cellStyle name="Normal 5 2 2 2 2 2" xfId="281" xr:uid="{00000000-0005-0000-0000-000092010000}"/>
    <cellStyle name="Normal 5 2 2 2 2 3" xfId="282" xr:uid="{00000000-0005-0000-0000-000093010000}"/>
    <cellStyle name="Normal 5 2 2 2 2_RS - CR" xfId="556" xr:uid="{00000000-0005-0000-0000-000094010000}"/>
    <cellStyle name="Normal 5 2 2 2 3" xfId="283" xr:uid="{00000000-0005-0000-0000-000095010000}"/>
    <cellStyle name="Normal 5 2 2 2 4" xfId="284" xr:uid="{00000000-0005-0000-0000-000096010000}"/>
    <cellStyle name="Normal 5 2 2 2 5" xfId="740" xr:uid="{00000000-0005-0000-0000-000097010000}"/>
    <cellStyle name="Normal 5 2 2 2_Checklist" xfId="635" xr:uid="{00000000-0005-0000-0000-000098010000}"/>
    <cellStyle name="Normal 5 2 2 3" xfId="285" xr:uid="{00000000-0005-0000-0000-000099010000}"/>
    <cellStyle name="Normal 5 2 2 3 2" xfId="286" xr:uid="{00000000-0005-0000-0000-00009A010000}"/>
    <cellStyle name="Normal 5 2 2 3 3" xfId="287" xr:uid="{00000000-0005-0000-0000-00009B010000}"/>
    <cellStyle name="Normal 5 2 2 3_RS - CR" xfId="557" xr:uid="{00000000-0005-0000-0000-00009C010000}"/>
    <cellStyle name="Normal 5 2 2 4" xfId="288" xr:uid="{00000000-0005-0000-0000-00009D010000}"/>
    <cellStyle name="Normal 5 2 2 5" xfId="289" xr:uid="{00000000-0005-0000-0000-00009E010000}"/>
    <cellStyle name="Normal 5 2 2 6" xfId="706" xr:uid="{00000000-0005-0000-0000-00009F010000}"/>
    <cellStyle name="Normal 5 2 2_Checklist" xfId="634" xr:uid="{00000000-0005-0000-0000-0000A0010000}"/>
    <cellStyle name="Normal 5 2 3" xfId="290" xr:uid="{00000000-0005-0000-0000-0000A1010000}"/>
    <cellStyle name="Normal 5 2 3 2" xfId="291" xr:uid="{00000000-0005-0000-0000-0000A2010000}"/>
    <cellStyle name="Normal 5 2 3 2 2" xfId="292" xr:uid="{00000000-0005-0000-0000-0000A3010000}"/>
    <cellStyle name="Normal 5 2 3 2 2 2" xfId="293" xr:uid="{00000000-0005-0000-0000-0000A4010000}"/>
    <cellStyle name="Normal 5 2 3 2 2 3" xfId="294" xr:uid="{00000000-0005-0000-0000-0000A5010000}"/>
    <cellStyle name="Normal 5 2 3 2 2_RS - CR" xfId="558" xr:uid="{00000000-0005-0000-0000-0000A6010000}"/>
    <cellStyle name="Normal 5 2 3 2 3" xfId="295" xr:uid="{00000000-0005-0000-0000-0000A7010000}"/>
    <cellStyle name="Normal 5 2 3 2 4" xfId="296" xr:uid="{00000000-0005-0000-0000-0000A8010000}"/>
    <cellStyle name="Normal 5 2 3 2 5" xfId="729" xr:uid="{00000000-0005-0000-0000-0000A9010000}"/>
    <cellStyle name="Normal 5 2 3 2_Checklist" xfId="637" xr:uid="{00000000-0005-0000-0000-0000AA010000}"/>
    <cellStyle name="Normal 5 2 3 3" xfId="297" xr:uid="{00000000-0005-0000-0000-0000AB010000}"/>
    <cellStyle name="Normal 5 2 3 3 2" xfId="298" xr:uid="{00000000-0005-0000-0000-0000AC010000}"/>
    <cellStyle name="Normal 5 2 3 3 2 2" xfId="299" xr:uid="{00000000-0005-0000-0000-0000AD010000}"/>
    <cellStyle name="Normal 5 2 3 3 2 3" xfId="300" xr:uid="{00000000-0005-0000-0000-0000AE010000}"/>
    <cellStyle name="Normal 5 2 3 3 2_RS - CR" xfId="559" xr:uid="{00000000-0005-0000-0000-0000AF010000}"/>
    <cellStyle name="Normal 5 2 3 3 3" xfId="301" xr:uid="{00000000-0005-0000-0000-0000B0010000}"/>
    <cellStyle name="Normal 5 2 3 3 4" xfId="302" xr:uid="{00000000-0005-0000-0000-0000B1010000}"/>
    <cellStyle name="Normal 5 2 3 3 5" xfId="758" xr:uid="{00000000-0005-0000-0000-0000B2010000}"/>
    <cellStyle name="Normal 5 2 3 3_Checklist" xfId="638" xr:uid="{00000000-0005-0000-0000-0000B3010000}"/>
    <cellStyle name="Normal 5 2 3 4" xfId="303" xr:uid="{00000000-0005-0000-0000-0000B4010000}"/>
    <cellStyle name="Normal 5 2 3 4 2" xfId="304" xr:uid="{00000000-0005-0000-0000-0000B5010000}"/>
    <cellStyle name="Normal 5 2 3 4 3" xfId="305" xr:uid="{00000000-0005-0000-0000-0000B6010000}"/>
    <cellStyle name="Normal 5 2 3 4_RS - CR" xfId="560" xr:uid="{00000000-0005-0000-0000-0000B7010000}"/>
    <cellStyle name="Normal 5 2 3 5" xfId="306" xr:uid="{00000000-0005-0000-0000-0000B8010000}"/>
    <cellStyle name="Normal 5 2 3 6" xfId="307" xr:uid="{00000000-0005-0000-0000-0000B9010000}"/>
    <cellStyle name="Normal 5 2 3 7" xfId="707" xr:uid="{00000000-0005-0000-0000-0000BA010000}"/>
    <cellStyle name="Normal 5 2 3_Checklist" xfId="636" xr:uid="{00000000-0005-0000-0000-0000BB010000}"/>
    <cellStyle name="Normal 5 2 4" xfId="308" xr:uid="{00000000-0005-0000-0000-0000BC010000}"/>
    <cellStyle name="Normal 5 2 4 2" xfId="309" xr:uid="{00000000-0005-0000-0000-0000BD010000}"/>
    <cellStyle name="Normal 5 2 4 2 2" xfId="310" xr:uid="{00000000-0005-0000-0000-0000BE010000}"/>
    <cellStyle name="Normal 5 2 4 2 3" xfId="311" xr:uid="{00000000-0005-0000-0000-0000BF010000}"/>
    <cellStyle name="Normal 5 2 4 2_RS - CR" xfId="561" xr:uid="{00000000-0005-0000-0000-0000C0010000}"/>
    <cellStyle name="Normal 5 2 4 3" xfId="312" xr:uid="{00000000-0005-0000-0000-0000C1010000}"/>
    <cellStyle name="Normal 5 2 4 4" xfId="313" xr:uid="{00000000-0005-0000-0000-0000C2010000}"/>
    <cellStyle name="Normal 5 2 4 5" xfId="717" xr:uid="{00000000-0005-0000-0000-0000C3010000}"/>
    <cellStyle name="Normal 5 2 4_Checklist" xfId="639" xr:uid="{00000000-0005-0000-0000-0000C4010000}"/>
    <cellStyle name="Normal 5 2 5" xfId="314" xr:uid="{00000000-0005-0000-0000-0000C5010000}"/>
    <cellStyle name="Normal 5 2 5 2" xfId="315" xr:uid="{00000000-0005-0000-0000-0000C6010000}"/>
    <cellStyle name="Normal 5 2 5 3" xfId="316" xr:uid="{00000000-0005-0000-0000-0000C7010000}"/>
    <cellStyle name="Normal 5 2 5 4" xfId="682" xr:uid="{00000000-0005-0000-0000-0000C8010000}"/>
    <cellStyle name="Normal 5 2 5_Checklist" xfId="640" xr:uid="{00000000-0005-0000-0000-0000C9010000}"/>
    <cellStyle name="Normal 5 2 6" xfId="317" xr:uid="{00000000-0005-0000-0000-0000CA010000}"/>
    <cellStyle name="Normal 5 2 7" xfId="318" xr:uid="{00000000-0005-0000-0000-0000CB010000}"/>
    <cellStyle name="Normal 5 2 8" xfId="672" xr:uid="{00000000-0005-0000-0000-0000CC010000}"/>
    <cellStyle name="Normal 5 2_Checklist" xfId="319" xr:uid="{00000000-0005-0000-0000-0000CD010000}"/>
    <cellStyle name="Normal 5 3" xfId="19" xr:uid="{00000000-0005-0000-0000-0000CE010000}"/>
    <cellStyle name="Normal 5 3 2" xfId="320" xr:uid="{00000000-0005-0000-0000-0000CF010000}"/>
    <cellStyle name="Normal 5 3 2 2" xfId="321" xr:uid="{00000000-0005-0000-0000-0000D0010000}"/>
    <cellStyle name="Normal 5 3 2 2 2" xfId="322" xr:uid="{00000000-0005-0000-0000-0000D1010000}"/>
    <cellStyle name="Normal 5 3 2 2 2 2" xfId="323" xr:uid="{00000000-0005-0000-0000-0000D2010000}"/>
    <cellStyle name="Normal 5 3 2 2 2 3" xfId="324" xr:uid="{00000000-0005-0000-0000-0000D3010000}"/>
    <cellStyle name="Normal 5 3 2 2 2_RS - CR" xfId="562" xr:uid="{00000000-0005-0000-0000-0000D4010000}"/>
    <cellStyle name="Normal 5 3 2 2 3" xfId="325" xr:uid="{00000000-0005-0000-0000-0000D5010000}"/>
    <cellStyle name="Normal 5 3 2 2 4" xfId="326" xr:uid="{00000000-0005-0000-0000-0000D6010000}"/>
    <cellStyle name="Normal 5 3 2 2 5" xfId="747" xr:uid="{00000000-0005-0000-0000-0000D7010000}"/>
    <cellStyle name="Normal 5 3 2 2_Checklist" xfId="642" xr:uid="{00000000-0005-0000-0000-0000D8010000}"/>
    <cellStyle name="Normal 5 3 2 3" xfId="327" xr:uid="{00000000-0005-0000-0000-0000D9010000}"/>
    <cellStyle name="Normal 5 3 2 3 2" xfId="328" xr:uid="{00000000-0005-0000-0000-0000DA010000}"/>
    <cellStyle name="Normal 5 3 2 3 3" xfId="329" xr:uid="{00000000-0005-0000-0000-0000DB010000}"/>
    <cellStyle name="Normal 5 3 2 3_RS - CR" xfId="563" xr:uid="{00000000-0005-0000-0000-0000DC010000}"/>
    <cellStyle name="Normal 5 3 2 4" xfId="330" xr:uid="{00000000-0005-0000-0000-0000DD010000}"/>
    <cellStyle name="Normal 5 3 2 5" xfId="331" xr:uid="{00000000-0005-0000-0000-0000DE010000}"/>
    <cellStyle name="Normal 5 3 2 6" xfId="692" xr:uid="{00000000-0005-0000-0000-0000DF010000}"/>
    <cellStyle name="Normal 5 3 2_Checklist" xfId="641" xr:uid="{00000000-0005-0000-0000-0000E0010000}"/>
    <cellStyle name="Normal 5 3 3" xfId="332" xr:uid="{00000000-0005-0000-0000-0000E1010000}"/>
    <cellStyle name="Normal 5 3 3 2" xfId="333" xr:uid="{00000000-0005-0000-0000-0000E2010000}"/>
    <cellStyle name="Normal 5 3 3 2 2" xfId="334" xr:uid="{00000000-0005-0000-0000-0000E3010000}"/>
    <cellStyle name="Normal 5 3 3 2 2 2" xfId="335" xr:uid="{00000000-0005-0000-0000-0000E4010000}"/>
    <cellStyle name="Normal 5 3 3 2 2 3" xfId="336" xr:uid="{00000000-0005-0000-0000-0000E5010000}"/>
    <cellStyle name="Normal 5 3 3 2 2_RS - CR" xfId="564" xr:uid="{00000000-0005-0000-0000-0000E6010000}"/>
    <cellStyle name="Normal 5 3 3 2 3" xfId="337" xr:uid="{00000000-0005-0000-0000-0000E7010000}"/>
    <cellStyle name="Normal 5 3 3 2 4" xfId="338" xr:uid="{00000000-0005-0000-0000-0000E8010000}"/>
    <cellStyle name="Normal 5 3 3 2 5" xfId="736" xr:uid="{00000000-0005-0000-0000-0000E9010000}"/>
    <cellStyle name="Normal 5 3 3 2_Checklist" xfId="644" xr:uid="{00000000-0005-0000-0000-0000EA010000}"/>
    <cellStyle name="Normal 5 3 3 3" xfId="339" xr:uid="{00000000-0005-0000-0000-0000EB010000}"/>
    <cellStyle name="Normal 5 3 3 3 2" xfId="340" xr:uid="{00000000-0005-0000-0000-0000EC010000}"/>
    <cellStyle name="Normal 5 3 3 3 2 2" xfId="341" xr:uid="{00000000-0005-0000-0000-0000ED010000}"/>
    <cellStyle name="Normal 5 3 3 3 2 3" xfId="342" xr:uid="{00000000-0005-0000-0000-0000EE010000}"/>
    <cellStyle name="Normal 5 3 3 3 2_RS - CR" xfId="565" xr:uid="{00000000-0005-0000-0000-0000EF010000}"/>
    <cellStyle name="Normal 5 3 3 3 3" xfId="343" xr:uid="{00000000-0005-0000-0000-0000F0010000}"/>
    <cellStyle name="Normal 5 3 3 3 4" xfId="344" xr:uid="{00000000-0005-0000-0000-0000F1010000}"/>
    <cellStyle name="Normal 5 3 3 3 5" xfId="759" xr:uid="{00000000-0005-0000-0000-0000F2010000}"/>
    <cellStyle name="Normal 5 3 3 3_Checklist" xfId="645" xr:uid="{00000000-0005-0000-0000-0000F3010000}"/>
    <cellStyle name="Normal 5 3 3 4" xfId="345" xr:uid="{00000000-0005-0000-0000-0000F4010000}"/>
    <cellStyle name="Normal 5 3 3 4 2" xfId="346" xr:uid="{00000000-0005-0000-0000-0000F5010000}"/>
    <cellStyle name="Normal 5 3 3 4 3" xfId="347" xr:uid="{00000000-0005-0000-0000-0000F6010000}"/>
    <cellStyle name="Normal 5 3 3 4_RS - CR" xfId="566" xr:uid="{00000000-0005-0000-0000-0000F7010000}"/>
    <cellStyle name="Normal 5 3 3 5" xfId="348" xr:uid="{00000000-0005-0000-0000-0000F8010000}"/>
    <cellStyle name="Normal 5 3 3 6" xfId="349" xr:uid="{00000000-0005-0000-0000-0000F9010000}"/>
    <cellStyle name="Normal 5 3 3 7" xfId="708" xr:uid="{00000000-0005-0000-0000-0000FA010000}"/>
    <cellStyle name="Normal 5 3 3_Checklist" xfId="643" xr:uid="{00000000-0005-0000-0000-0000FB010000}"/>
    <cellStyle name="Normal 5 3 4" xfId="350" xr:uid="{00000000-0005-0000-0000-0000FC010000}"/>
    <cellStyle name="Normal 5 3 4 2" xfId="351" xr:uid="{00000000-0005-0000-0000-0000FD010000}"/>
    <cellStyle name="Normal 5 3 4 2 2" xfId="352" xr:uid="{00000000-0005-0000-0000-0000FE010000}"/>
    <cellStyle name="Normal 5 3 4 2 3" xfId="353" xr:uid="{00000000-0005-0000-0000-0000FF010000}"/>
    <cellStyle name="Normal 5 3 4 2_RS - CR" xfId="567" xr:uid="{00000000-0005-0000-0000-000000020000}"/>
    <cellStyle name="Normal 5 3 4 3" xfId="354" xr:uid="{00000000-0005-0000-0000-000001020000}"/>
    <cellStyle name="Normal 5 3 4 4" xfId="355" xr:uid="{00000000-0005-0000-0000-000002020000}"/>
    <cellStyle name="Normal 5 3 4 5" xfId="724" xr:uid="{00000000-0005-0000-0000-000003020000}"/>
    <cellStyle name="Normal 5 3 4_Checklist" xfId="646" xr:uid="{00000000-0005-0000-0000-000004020000}"/>
    <cellStyle name="Normal 5 3 5" xfId="356" xr:uid="{00000000-0005-0000-0000-000005020000}"/>
    <cellStyle name="Normal 5 3 5 2" xfId="357" xr:uid="{00000000-0005-0000-0000-000006020000}"/>
    <cellStyle name="Normal 5 3 5 3" xfId="358" xr:uid="{00000000-0005-0000-0000-000007020000}"/>
    <cellStyle name="Normal 5 3 5 4" xfId="689" xr:uid="{00000000-0005-0000-0000-000008020000}"/>
    <cellStyle name="Normal 5 3 5_Checklist" xfId="647" xr:uid="{00000000-0005-0000-0000-000009020000}"/>
    <cellStyle name="Normal 5 3 6" xfId="359" xr:uid="{00000000-0005-0000-0000-00000A020000}"/>
    <cellStyle name="Normal 5 3 7" xfId="360" xr:uid="{00000000-0005-0000-0000-00000B020000}"/>
    <cellStyle name="Normal 5 3 8" xfId="681" xr:uid="{00000000-0005-0000-0000-00000C020000}"/>
    <cellStyle name="Normal 5 3_Checklist" xfId="361" xr:uid="{00000000-0005-0000-0000-00000D020000}"/>
    <cellStyle name="Normal 5 4" xfId="362" xr:uid="{00000000-0005-0000-0000-00000E020000}"/>
    <cellStyle name="Normal 5 4 2" xfId="363" xr:uid="{00000000-0005-0000-0000-00000F020000}"/>
    <cellStyle name="Normal 5 4 2 2" xfId="364" xr:uid="{00000000-0005-0000-0000-000010020000}"/>
    <cellStyle name="Normal 5 4 2 2 2" xfId="365" xr:uid="{00000000-0005-0000-0000-000011020000}"/>
    <cellStyle name="Normal 5 4 2 2 3" xfId="366" xr:uid="{00000000-0005-0000-0000-000012020000}"/>
    <cellStyle name="Normal 5 4 2 2_RS - CR" xfId="568" xr:uid="{00000000-0005-0000-0000-000013020000}"/>
    <cellStyle name="Normal 5 4 2 3" xfId="367" xr:uid="{00000000-0005-0000-0000-000014020000}"/>
    <cellStyle name="Normal 5 4 2 4" xfId="368" xr:uid="{00000000-0005-0000-0000-000015020000}"/>
    <cellStyle name="Normal 5 4 2 5" xfId="742" xr:uid="{00000000-0005-0000-0000-000016020000}"/>
    <cellStyle name="Normal 5 4 2_Checklist" xfId="649" xr:uid="{00000000-0005-0000-0000-000017020000}"/>
    <cellStyle name="Normal 5 4 3" xfId="369" xr:uid="{00000000-0005-0000-0000-000018020000}"/>
    <cellStyle name="Normal 5 4 3 2" xfId="370" xr:uid="{00000000-0005-0000-0000-000019020000}"/>
    <cellStyle name="Normal 5 4 3 3" xfId="371" xr:uid="{00000000-0005-0000-0000-00001A020000}"/>
    <cellStyle name="Normal 5 4 3_RS - CR" xfId="569" xr:uid="{00000000-0005-0000-0000-00001B020000}"/>
    <cellStyle name="Normal 5 4 4" xfId="372" xr:uid="{00000000-0005-0000-0000-00001C020000}"/>
    <cellStyle name="Normal 5 4 5" xfId="373" xr:uid="{00000000-0005-0000-0000-00001D020000}"/>
    <cellStyle name="Normal 5 4 6" xfId="709" xr:uid="{00000000-0005-0000-0000-00001E020000}"/>
    <cellStyle name="Normal 5 4_Checklist" xfId="648" xr:uid="{00000000-0005-0000-0000-00001F020000}"/>
    <cellStyle name="Normal 5 5" xfId="374" xr:uid="{00000000-0005-0000-0000-000020020000}"/>
    <cellStyle name="Normal 5 5 2" xfId="375" xr:uid="{00000000-0005-0000-0000-000021020000}"/>
    <cellStyle name="Normal 5 5 2 2" xfId="376" xr:uid="{00000000-0005-0000-0000-000022020000}"/>
    <cellStyle name="Normal 5 5 2 2 2" xfId="377" xr:uid="{00000000-0005-0000-0000-000023020000}"/>
    <cellStyle name="Normal 5 5 2 2 3" xfId="378" xr:uid="{00000000-0005-0000-0000-000024020000}"/>
    <cellStyle name="Normal 5 5 2 2_RS - CR" xfId="570" xr:uid="{00000000-0005-0000-0000-000025020000}"/>
    <cellStyle name="Normal 5 5 2 3" xfId="379" xr:uid="{00000000-0005-0000-0000-000026020000}"/>
    <cellStyle name="Normal 5 5 2 4" xfId="380" xr:uid="{00000000-0005-0000-0000-000027020000}"/>
    <cellStyle name="Normal 5 5 2 5" xfId="731" xr:uid="{00000000-0005-0000-0000-000028020000}"/>
    <cellStyle name="Normal 5 5 2_Checklist" xfId="651" xr:uid="{00000000-0005-0000-0000-000029020000}"/>
    <cellStyle name="Normal 5 5 3" xfId="381" xr:uid="{00000000-0005-0000-0000-00002A020000}"/>
    <cellStyle name="Normal 5 5 3 2" xfId="382" xr:uid="{00000000-0005-0000-0000-00002B020000}"/>
    <cellStyle name="Normal 5 5 3 2 2" xfId="383" xr:uid="{00000000-0005-0000-0000-00002C020000}"/>
    <cellStyle name="Normal 5 5 3 2 3" xfId="384" xr:uid="{00000000-0005-0000-0000-00002D020000}"/>
    <cellStyle name="Normal 5 5 3 2_RS - CR" xfId="571" xr:uid="{00000000-0005-0000-0000-00002E020000}"/>
    <cellStyle name="Normal 5 5 3 3" xfId="385" xr:uid="{00000000-0005-0000-0000-00002F020000}"/>
    <cellStyle name="Normal 5 5 3 4" xfId="386" xr:uid="{00000000-0005-0000-0000-000030020000}"/>
    <cellStyle name="Normal 5 5 3 5" xfId="760" xr:uid="{00000000-0005-0000-0000-000031020000}"/>
    <cellStyle name="Normal 5 5 3_Checklist" xfId="652" xr:uid="{00000000-0005-0000-0000-000032020000}"/>
    <cellStyle name="Normal 5 5 4" xfId="387" xr:uid="{00000000-0005-0000-0000-000033020000}"/>
    <cellStyle name="Normal 5 5 4 2" xfId="388" xr:uid="{00000000-0005-0000-0000-000034020000}"/>
    <cellStyle name="Normal 5 5 4 3" xfId="389" xr:uid="{00000000-0005-0000-0000-000035020000}"/>
    <cellStyle name="Normal 5 5 4_RS - CR" xfId="572" xr:uid="{00000000-0005-0000-0000-000036020000}"/>
    <cellStyle name="Normal 5 5 5" xfId="390" xr:uid="{00000000-0005-0000-0000-000037020000}"/>
    <cellStyle name="Normal 5 5 6" xfId="391" xr:uid="{00000000-0005-0000-0000-000038020000}"/>
    <cellStyle name="Normal 5 5 7" xfId="710" xr:uid="{00000000-0005-0000-0000-000039020000}"/>
    <cellStyle name="Normal 5 5_Checklist" xfId="650" xr:uid="{00000000-0005-0000-0000-00003A020000}"/>
    <cellStyle name="Normal 5 6" xfId="392" xr:uid="{00000000-0005-0000-0000-00003B020000}"/>
    <cellStyle name="Normal 5 6 2" xfId="393" xr:uid="{00000000-0005-0000-0000-00003C020000}"/>
    <cellStyle name="Normal 5 6 2 2" xfId="394" xr:uid="{00000000-0005-0000-0000-00003D020000}"/>
    <cellStyle name="Normal 5 6 2 3" xfId="395" xr:uid="{00000000-0005-0000-0000-00003E020000}"/>
    <cellStyle name="Normal 5 6 2_RS - CR" xfId="573" xr:uid="{00000000-0005-0000-0000-00003F020000}"/>
    <cellStyle name="Normal 5 6 3" xfId="396" xr:uid="{00000000-0005-0000-0000-000040020000}"/>
    <cellStyle name="Normal 5 6 4" xfId="397" xr:uid="{00000000-0005-0000-0000-000041020000}"/>
    <cellStyle name="Normal 5 6 5" xfId="719" xr:uid="{00000000-0005-0000-0000-000042020000}"/>
    <cellStyle name="Normal 5 6_Checklist" xfId="653" xr:uid="{00000000-0005-0000-0000-000043020000}"/>
    <cellStyle name="Normal 5 7" xfId="398" xr:uid="{00000000-0005-0000-0000-000044020000}"/>
    <cellStyle name="Normal 5 7 2" xfId="399" xr:uid="{00000000-0005-0000-0000-000045020000}"/>
    <cellStyle name="Normal 5 7 3" xfId="400" xr:uid="{00000000-0005-0000-0000-000046020000}"/>
    <cellStyle name="Normal 5 7 4" xfId="684" xr:uid="{00000000-0005-0000-0000-000047020000}"/>
    <cellStyle name="Normal 5 7_Checklist" xfId="654" xr:uid="{00000000-0005-0000-0000-000048020000}"/>
    <cellStyle name="Normal 5 8" xfId="401" xr:uid="{00000000-0005-0000-0000-000049020000}"/>
    <cellStyle name="Normal 5 9" xfId="402" xr:uid="{00000000-0005-0000-0000-00004A020000}"/>
    <cellStyle name="Normal 5_Checklist" xfId="403" xr:uid="{00000000-0005-0000-0000-00004B020000}"/>
    <cellStyle name="Normal 6" xfId="15" xr:uid="{00000000-0005-0000-0000-00004C020000}"/>
    <cellStyle name="Normal 7" xfId="16" xr:uid="{00000000-0005-0000-0000-00004D020000}"/>
    <cellStyle name="Normal 7 2" xfId="765" xr:uid="{B2E6E6AE-6A5A-47DB-8CAB-35584B4E870D}"/>
    <cellStyle name="Normal 8" xfId="22" xr:uid="{00000000-0005-0000-0000-00004E020000}"/>
    <cellStyle name="Normal 8 2" xfId="404" xr:uid="{00000000-0005-0000-0000-00004F020000}"/>
    <cellStyle name="Normal 8 2 2" xfId="405" xr:uid="{00000000-0005-0000-0000-000050020000}"/>
    <cellStyle name="Normal 8 2 2 2" xfId="406" xr:uid="{00000000-0005-0000-0000-000051020000}"/>
    <cellStyle name="Normal 8 2 2 2 2" xfId="407" xr:uid="{00000000-0005-0000-0000-000052020000}"/>
    <cellStyle name="Normal 8 2 2 2 2 2" xfId="408" xr:uid="{00000000-0005-0000-0000-000053020000}"/>
    <cellStyle name="Normal 8 2 2 2 2 2 2" xfId="409" xr:uid="{00000000-0005-0000-0000-000054020000}"/>
    <cellStyle name="Normal 8 2 2 2 2 2 3" xfId="410" xr:uid="{00000000-0005-0000-0000-000055020000}"/>
    <cellStyle name="Normal 8 2 2 2 2 2_RS - CR" xfId="574" xr:uid="{00000000-0005-0000-0000-000056020000}"/>
    <cellStyle name="Normal 8 2 2 2 2 3" xfId="411" xr:uid="{00000000-0005-0000-0000-000057020000}"/>
    <cellStyle name="Normal 8 2 2 2 2 4" xfId="412" xr:uid="{00000000-0005-0000-0000-000058020000}"/>
    <cellStyle name="Normal 8 2 2 2 2 5" xfId="751" xr:uid="{00000000-0005-0000-0000-000059020000}"/>
    <cellStyle name="Normal 8 2 2 2 2_Checklist" xfId="656" xr:uid="{00000000-0005-0000-0000-00005A020000}"/>
    <cellStyle name="Normal 8 2 2 2 3" xfId="413" xr:uid="{00000000-0005-0000-0000-00005B020000}"/>
    <cellStyle name="Normal 8 2 2 2 3 2" xfId="414" xr:uid="{00000000-0005-0000-0000-00005C020000}"/>
    <cellStyle name="Normal 8 2 2 2 3 2 2" xfId="415" xr:uid="{00000000-0005-0000-0000-00005D020000}"/>
    <cellStyle name="Normal 8 2 2 2 3 2 3" xfId="416" xr:uid="{00000000-0005-0000-0000-00005E020000}"/>
    <cellStyle name="Normal 8 2 2 2 3 2_RS - CR" xfId="575" xr:uid="{00000000-0005-0000-0000-00005F020000}"/>
    <cellStyle name="Normal 8 2 2 2 3 3" xfId="417" xr:uid="{00000000-0005-0000-0000-000060020000}"/>
    <cellStyle name="Normal 8 2 2 2 3 4" xfId="418" xr:uid="{00000000-0005-0000-0000-000061020000}"/>
    <cellStyle name="Normal 8 2 2 2 3 5" xfId="761" xr:uid="{00000000-0005-0000-0000-000062020000}"/>
    <cellStyle name="Normal 8 2 2 2 3_Checklist" xfId="657" xr:uid="{00000000-0005-0000-0000-000063020000}"/>
    <cellStyle name="Normal 8 2 2 2 4" xfId="419" xr:uid="{00000000-0005-0000-0000-000064020000}"/>
    <cellStyle name="Normal 8 2 2 2 4 2" xfId="420" xr:uid="{00000000-0005-0000-0000-000065020000}"/>
    <cellStyle name="Normal 8 2 2 2 4 3" xfId="421" xr:uid="{00000000-0005-0000-0000-000066020000}"/>
    <cellStyle name="Normal 8 2 2 2 4_RS - CR" xfId="576" xr:uid="{00000000-0005-0000-0000-000067020000}"/>
    <cellStyle name="Normal 8 2 2 2 5" xfId="422" xr:uid="{00000000-0005-0000-0000-000068020000}"/>
    <cellStyle name="Normal 8 2 2 2 6" xfId="423" xr:uid="{00000000-0005-0000-0000-000069020000}"/>
    <cellStyle name="Normal 8 2 2 2 7" xfId="712" xr:uid="{00000000-0005-0000-0000-00006A020000}"/>
    <cellStyle name="Normal 8 2 2 2_Checklist" xfId="655" xr:uid="{00000000-0005-0000-0000-00006B020000}"/>
    <cellStyle name="Normal 8 2 2 3" xfId="424" xr:uid="{00000000-0005-0000-0000-00006C020000}"/>
    <cellStyle name="Normal 8 2 2 3 2" xfId="425" xr:uid="{00000000-0005-0000-0000-00006D020000}"/>
    <cellStyle name="Normal 8 2 2 3 2 2" xfId="426" xr:uid="{00000000-0005-0000-0000-00006E020000}"/>
    <cellStyle name="Normal 8 2 2 3 2 3" xfId="427" xr:uid="{00000000-0005-0000-0000-00006F020000}"/>
    <cellStyle name="Normal 8 2 2 3 2_RS - CR" xfId="577" xr:uid="{00000000-0005-0000-0000-000070020000}"/>
    <cellStyle name="Normal 8 2 2 3 3" xfId="428" xr:uid="{00000000-0005-0000-0000-000071020000}"/>
    <cellStyle name="Normal 8 2 2 3 4" xfId="429" xr:uid="{00000000-0005-0000-0000-000072020000}"/>
    <cellStyle name="Normal 8 2 2 3 5" xfId="728" xr:uid="{00000000-0005-0000-0000-000073020000}"/>
    <cellStyle name="Normal 8 2 2 3_Checklist" xfId="658" xr:uid="{00000000-0005-0000-0000-000074020000}"/>
    <cellStyle name="Normal 8 2 2 4" xfId="430" xr:uid="{00000000-0005-0000-0000-000075020000}"/>
    <cellStyle name="Normal 8 2 2 4 2" xfId="431" xr:uid="{00000000-0005-0000-0000-000076020000}"/>
    <cellStyle name="Normal 8 2 2 4 3" xfId="432" xr:uid="{00000000-0005-0000-0000-000077020000}"/>
    <cellStyle name="Normal 8 2 2 4_RS - CR" xfId="578" xr:uid="{00000000-0005-0000-0000-000078020000}"/>
    <cellStyle name="Normal 8 2 2 5" xfId="433" xr:uid="{00000000-0005-0000-0000-000079020000}"/>
    <cellStyle name="Normal 8 2 2 6" xfId="434" xr:uid="{00000000-0005-0000-0000-00007A020000}"/>
    <cellStyle name="Normal 8 2 2 7" xfId="693" xr:uid="{00000000-0005-0000-0000-00007B020000}"/>
    <cellStyle name="Normal 8 2 2 9" xfId="764" xr:uid="{00000000-0005-0000-0000-00007C020000}"/>
    <cellStyle name="Normal 8 2 2_Checklist" xfId="435" xr:uid="{00000000-0005-0000-0000-00007D020000}"/>
    <cellStyle name="Normal 8 2 3" xfId="436" xr:uid="{00000000-0005-0000-0000-00007E020000}"/>
    <cellStyle name="Normal 8 2 3 2" xfId="437" xr:uid="{00000000-0005-0000-0000-00007F020000}"/>
    <cellStyle name="Normal 8 2 3 2 2" xfId="438" xr:uid="{00000000-0005-0000-0000-000080020000}"/>
    <cellStyle name="Normal 8 2 3 2 2 2" xfId="439" xr:uid="{00000000-0005-0000-0000-000081020000}"/>
    <cellStyle name="Normal 8 2 3 2 2 3" xfId="440" xr:uid="{00000000-0005-0000-0000-000082020000}"/>
    <cellStyle name="Normal 8 2 3 2 2_RS - CR" xfId="579" xr:uid="{00000000-0005-0000-0000-000083020000}"/>
    <cellStyle name="Normal 8 2 3 2 3" xfId="441" xr:uid="{00000000-0005-0000-0000-000084020000}"/>
    <cellStyle name="Normal 8 2 3 2 4" xfId="442" xr:uid="{00000000-0005-0000-0000-000085020000}"/>
    <cellStyle name="Normal 8 2 3 2 5" xfId="750" xr:uid="{00000000-0005-0000-0000-000086020000}"/>
    <cellStyle name="Normal 8 2 3 2_Checklist" xfId="660" xr:uid="{00000000-0005-0000-0000-000087020000}"/>
    <cellStyle name="Normal 8 2 3 3" xfId="443" xr:uid="{00000000-0005-0000-0000-000088020000}"/>
    <cellStyle name="Normal 8 2 3 3 2" xfId="444" xr:uid="{00000000-0005-0000-0000-000089020000}"/>
    <cellStyle name="Normal 8 2 3 3 3" xfId="445" xr:uid="{00000000-0005-0000-0000-00008A020000}"/>
    <cellStyle name="Normal 8 2 3 3_RS - CR" xfId="580" xr:uid="{00000000-0005-0000-0000-00008B020000}"/>
    <cellStyle name="Normal 8 2 3 4" xfId="446" xr:uid="{00000000-0005-0000-0000-00008C020000}"/>
    <cellStyle name="Normal 8 2 3 5" xfId="447" xr:uid="{00000000-0005-0000-0000-00008D020000}"/>
    <cellStyle name="Normal 8 2 3 6" xfId="713" xr:uid="{00000000-0005-0000-0000-00008E020000}"/>
    <cellStyle name="Normal 8 2 3_Checklist" xfId="659" xr:uid="{00000000-0005-0000-0000-00008F020000}"/>
    <cellStyle name="Normal 8 2 4" xfId="448" xr:uid="{00000000-0005-0000-0000-000090020000}"/>
    <cellStyle name="Normal 8 2 4 2" xfId="449" xr:uid="{00000000-0005-0000-0000-000091020000}"/>
    <cellStyle name="Normal 8 2 4 2 2" xfId="450" xr:uid="{00000000-0005-0000-0000-000092020000}"/>
    <cellStyle name="Normal 8 2 4 2 2 2" xfId="451" xr:uid="{00000000-0005-0000-0000-000093020000}"/>
    <cellStyle name="Normal 8 2 4 2 2 3" xfId="452" xr:uid="{00000000-0005-0000-0000-000094020000}"/>
    <cellStyle name="Normal 8 2 4 2 2_RS - CR" xfId="581" xr:uid="{00000000-0005-0000-0000-000095020000}"/>
    <cellStyle name="Normal 8 2 4 2 3" xfId="453" xr:uid="{00000000-0005-0000-0000-000096020000}"/>
    <cellStyle name="Normal 8 2 4 2 4" xfId="454" xr:uid="{00000000-0005-0000-0000-000097020000}"/>
    <cellStyle name="Normal 8 2 4 2 5" xfId="739" xr:uid="{00000000-0005-0000-0000-000098020000}"/>
    <cellStyle name="Normal 8 2 4 2_Checklist" xfId="662" xr:uid="{00000000-0005-0000-0000-000099020000}"/>
    <cellStyle name="Normal 8 2 4 3" xfId="455" xr:uid="{00000000-0005-0000-0000-00009A020000}"/>
    <cellStyle name="Normal 8 2 4 3 2" xfId="456" xr:uid="{00000000-0005-0000-0000-00009B020000}"/>
    <cellStyle name="Normal 8 2 4 3 2 2" xfId="457" xr:uid="{00000000-0005-0000-0000-00009C020000}"/>
    <cellStyle name="Normal 8 2 4 3 2 3" xfId="458" xr:uid="{00000000-0005-0000-0000-00009D020000}"/>
    <cellStyle name="Normal 8 2 4 3 2_RS - CR" xfId="582" xr:uid="{00000000-0005-0000-0000-00009E020000}"/>
    <cellStyle name="Normal 8 2 4 3 3" xfId="459" xr:uid="{00000000-0005-0000-0000-00009F020000}"/>
    <cellStyle name="Normal 8 2 4 3 4" xfId="460" xr:uid="{00000000-0005-0000-0000-0000A0020000}"/>
    <cellStyle name="Normal 8 2 4 3 5" xfId="762" xr:uid="{00000000-0005-0000-0000-0000A1020000}"/>
    <cellStyle name="Normal 8 2 4 3_Checklist" xfId="663" xr:uid="{00000000-0005-0000-0000-0000A2020000}"/>
    <cellStyle name="Normal 8 2 4 4" xfId="461" xr:uid="{00000000-0005-0000-0000-0000A3020000}"/>
    <cellStyle name="Normal 8 2 4 4 2" xfId="462" xr:uid="{00000000-0005-0000-0000-0000A4020000}"/>
    <cellStyle name="Normal 8 2 4 4 3" xfId="463" xr:uid="{00000000-0005-0000-0000-0000A5020000}"/>
    <cellStyle name="Normal 8 2 4 4_RS - CR" xfId="583" xr:uid="{00000000-0005-0000-0000-0000A6020000}"/>
    <cellStyle name="Normal 8 2 4 5" xfId="464" xr:uid="{00000000-0005-0000-0000-0000A7020000}"/>
    <cellStyle name="Normal 8 2 4 6" xfId="465" xr:uid="{00000000-0005-0000-0000-0000A8020000}"/>
    <cellStyle name="Normal 8 2 4 7" xfId="714" xr:uid="{00000000-0005-0000-0000-0000A9020000}"/>
    <cellStyle name="Normal 8 2 4_Checklist" xfId="661" xr:uid="{00000000-0005-0000-0000-0000AA020000}"/>
    <cellStyle name="Normal 8 2 5" xfId="466" xr:uid="{00000000-0005-0000-0000-0000AB020000}"/>
    <cellStyle name="Normal 8 2 5 2" xfId="467" xr:uid="{00000000-0005-0000-0000-0000AC020000}"/>
    <cellStyle name="Normal 8 2 5 2 2" xfId="468" xr:uid="{00000000-0005-0000-0000-0000AD020000}"/>
    <cellStyle name="Normal 8 2 5 2 3" xfId="469" xr:uid="{00000000-0005-0000-0000-0000AE020000}"/>
    <cellStyle name="Normal 8 2 5 2_RS - CR" xfId="584" xr:uid="{00000000-0005-0000-0000-0000AF020000}"/>
    <cellStyle name="Normal 8 2 5 3" xfId="470" xr:uid="{00000000-0005-0000-0000-0000B0020000}"/>
    <cellStyle name="Normal 8 2 5 4" xfId="471" xr:uid="{00000000-0005-0000-0000-0000B1020000}"/>
    <cellStyle name="Normal 8 2 5 5" xfId="727" xr:uid="{00000000-0005-0000-0000-0000B2020000}"/>
    <cellStyle name="Normal 8 2 5_Checklist" xfId="664" xr:uid="{00000000-0005-0000-0000-0000B3020000}"/>
    <cellStyle name="Normal 8 2 6" xfId="472" xr:uid="{00000000-0005-0000-0000-0000B4020000}"/>
    <cellStyle name="Normal 8 2 6 2" xfId="473" xr:uid="{00000000-0005-0000-0000-0000B5020000}"/>
    <cellStyle name="Normal 8 2 6 3" xfId="474" xr:uid="{00000000-0005-0000-0000-0000B6020000}"/>
    <cellStyle name="Normal 8 2 6_RS - CR" xfId="585" xr:uid="{00000000-0005-0000-0000-0000B7020000}"/>
    <cellStyle name="Normal 8 2 7" xfId="475" xr:uid="{00000000-0005-0000-0000-0000B8020000}"/>
    <cellStyle name="Normal 8 2 8" xfId="476" xr:uid="{00000000-0005-0000-0000-0000B9020000}"/>
    <cellStyle name="Normal 8 2 9" xfId="711" xr:uid="{00000000-0005-0000-0000-0000BA020000}"/>
    <cellStyle name="Normal 8 2_Checklist" xfId="477" xr:uid="{00000000-0005-0000-0000-0000BB020000}"/>
    <cellStyle name="Normal 8 3" xfId="478" xr:uid="{00000000-0005-0000-0000-0000BC020000}"/>
    <cellStyle name="Normal 8 3 2" xfId="479" xr:uid="{00000000-0005-0000-0000-0000BD020000}"/>
    <cellStyle name="Normal 8 3 2 2" xfId="480" xr:uid="{00000000-0005-0000-0000-0000BE020000}"/>
    <cellStyle name="Normal 8 3 2 2 2" xfId="481" xr:uid="{00000000-0005-0000-0000-0000BF020000}"/>
    <cellStyle name="Normal 8 3 2 2 3" xfId="482" xr:uid="{00000000-0005-0000-0000-0000C0020000}"/>
    <cellStyle name="Normal 8 3 2 2_RS - CR" xfId="586" xr:uid="{00000000-0005-0000-0000-0000C1020000}"/>
    <cellStyle name="Normal 8 3 2 3" xfId="483" xr:uid="{00000000-0005-0000-0000-0000C2020000}"/>
    <cellStyle name="Normal 8 3 2 4" xfId="484" xr:uid="{00000000-0005-0000-0000-0000C3020000}"/>
    <cellStyle name="Normal 8 3 2 5" xfId="749" xr:uid="{00000000-0005-0000-0000-0000C4020000}"/>
    <cellStyle name="Normal 8 3 2_Checklist" xfId="666" xr:uid="{00000000-0005-0000-0000-0000C5020000}"/>
    <cellStyle name="Normal 8 3 3" xfId="485" xr:uid="{00000000-0005-0000-0000-0000C6020000}"/>
    <cellStyle name="Normal 8 3 3 2" xfId="486" xr:uid="{00000000-0005-0000-0000-0000C7020000}"/>
    <cellStyle name="Normal 8 3 3 3" xfId="487" xr:uid="{00000000-0005-0000-0000-0000C8020000}"/>
    <cellStyle name="Normal 8 3 3_RS - CR" xfId="587" xr:uid="{00000000-0005-0000-0000-0000C9020000}"/>
    <cellStyle name="Normal 8 3 4" xfId="488" xr:uid="{00000000-0005-0000-0000-0000CA020000}"/>
    <cellStyle name="Normal 8 3 5" xfId="489" xr:uid="{00000000-0005-0000-0000-0000CB020000}"/>
    <cellStyle name="Normal 8 3 6" xfId="715" xr:uid="{00000000-0005-0000-0000-0000CC020000}"/>
    <cellStyle name="Normal 8 3_Checklist" xfId="665" xr:uid="{00000000-0005-0000-0000-0000CD020000}"/>
    <cellStyle name="Normal 8 4" xfId="490" xr:uid="{00000000-0005-0000-0000-0000CE020000}"/>
    <cellStyle name="Normal 8 4 2" xfId="491" xr:uid="{00000000-0005-0000-0000-0000CF020000}"/>
    <cellStyle name="Normal 8 4 2 2" xfId="492" xr:uid="{00000000-0005-0000-0000-0000D0020000}"/>
    <cellStyle name="Normal 8 4 2 2 2" xfId="493" xr:uid="{00000000-0005-0000-0000-0000D1020000}"/>
    <cellStyle name="Normal 8 4 2 2 3" xfId="494" xr:uid="{00000000-0005-0000-0000-0000D2020000}"/>
    <cellStyle name="Normal 8 4 2 2_RS - CR" xfId="588" xr:uid="{00000000-0005-0000-0000-0000D3020000}"/>
    <cellStyle name="Normal 8 4 2 3" xfId="495" xr:uid="{00000000-0005-0000-0000-0000D4020000}"/>
    <cellStyle name="Normal 8 4 2 4" xfId="496" xr:uid="{00000000-0005-0000-0000-0000D5020000}"/>
    <cellStyle name="Normal 8 4 2 5" xfId="738" xr:uid="{00000000-0005-0000-0000-0000D6020000}"/>
    <cellStyle name="Normal 8 4 2_Checklist" xfId="668" xr:uid="{00000000-0005-0000-0000-0000D7020000}"/>
    <cellStyle name="Normal 8 4 3" xfId="497" xr:uid="{00000000-0005-0000-0000-0000D8020000}"/>
    <cellStyle name="Normal 8 4 3 2" xfId="498" xr:uid="{00000000-0005-0000-0000-0000D9020000}"/>
    <cellStyle name="Normal 8 4 3 2 2" xfId="499" xr:uid="{00000000-0005-0000-0000-0000DA020000}"/>
    <cellStyle name="Normal 8 4 3 2 3" xfId="500" xr:uid="{00000000-0005-0000-0000-0000DB020000}"/>
    <cellStyle name="Normal 8 4 3 2_RS - CR" xfId="589" xr:uid="{00000000-0005-0000-0000-0000DC020000}"/>
    <cellStyle name="Normal 8 4 3 3" xfId="501" xr:uid="{00000000-0005-0000-0000-0000DD020000}"/>
    <cellStyle name="Normal 8 4 3 4" xfId="502" xr:uid="{00000000-0005-0000-0000-0000DE020000}"/>
    <cellStyle name="Normal 8 4 3 5" xfId="763" xr:uid="{00000000-0005-0000-0000-0000DF020000}"/>
    <cellStyle name="Normal 8 4 3_Checklist" xfId="669" xr:uid="{00000000-0005-0000-0000-0000E0020000}"/>
    <cellStyle name="Normal 8 4 4" xfId="503" xr:uid="{00000000-0005-0000-0000-0000E1020000}"/>
    <cellStyle name="Normal 8 4 4 2" xfId="504" xr:uid="{00000000-0005-0000-0000-0000E2020000}"/>
    <cellStyle name="Normal 8 4 4 3" xfId="505" xr:uid="{00000000-0005-0000-0000-0000E3020000}"/>
    <cellStyle name="Normal 8 4 4_RS - CR" xfId="590" xr:uid="{00000000-0005-0000-0000-0000E4020000}"/>
    <cellStyle name="Normal 8 4 5" xfId="506" xr:uid="{00000000-0005-0000-0000-0000E5020000}"/>
    <cellStyle name="Normal 8 4 6" xfId="507" xr:uid="{00000000-0005-0000-0000-0000E6020000}"/>
    <cellStyle name="Normal 8 4 7" xfId="716" xr:uid="{00000000-0005-0000-0000-0000E7020000}"/>
    <cellStyle name="Normal 8 4_Checklist" xfId="667" xr:uid="{00000000-0005-0000-0000-0000E8020000}"/>
    <cellStyle name="Normal 8 5" xfId="508" xr:uid="{00000000-0005-0000-0000-0000E9020000}"/>
    <cellStyle name="Normal 8 5 2" xfId="509" xr:uid="{00000000-0005-0000-0000-0000EA020000}"/>
    <cellStyle name="Normal 8 5 2 2" xfId="510" xr:uid="{00000000-0005-0000-0000-0000EB020000}"/>
    <cellStyle name="Normal 8 5 2 3" xfId="511" xr:uid="{00000000-0005-0000-0000-0000EC020000}"/>
    <cellStyle name="Normal 8 5 2_RS - CR" xfId="591" xr:uid="{00000000-0005-0000-0000-0000ED020000}"/>
    <cellStyle name="Normal 8 5 3" xfId="512" xr:uid="{00000000-0005-0000-0000-0000EE020000}"/>
    <cellStyle name="Normal 8 5 4" xfId="513" xr:uid="{00000000-0005-0000-0000-0000EF020000}"/>
    <cellStyle name="Normal 8 5 5" xfId="726" xr:uid="{00000000-0005-0000-0000-0000F0020000}"/>
    <cellStyle name="Normal 8 5_Checklist" xfId="670" xr:uid="{00000000-0005-0000-0000-0000F1020000}"/>
    <cellStyle name="Normal 8 6" xfId="514" xr:uid="{00000000-0005-0000-0000-0000F2020000}"/>
    <cellStyle name="Normal 8 6 2" xfId="515" xr:uid="{00000000-0005-0000-0000-0000F3020000}"/>
    <cellStyle name="Normal 8 6 3" xfId="516" xr:uid="{00000000-0005-0000-0000-0000F4020000}"/>
    <cellStyle name="Normal 8 6 4" xfId="691" xr:uid="{00000000-0005-0000-0000-0000F5020000}"/>
    <cellStyle name="Normal 8 6_Checklist" xfId="671" xr:uid="{00000000-0005-0000-0000-0000F6020000}"/>
    <cellStyle name="Normal 8 7" xfId="517" xr:uid="{00000000-0005-0000-0000-0000F7020000}"/>
    <cellStyle name="Normal 8 8" xfId="518" xr:uid="{00000000-0005-0000-0000-0000F8020000}"/>
    <cellStyle name="Normal 8 9" xfId="679" xr:uid="{00000000-0005-0000-0000-0000F9020000}"/>
    <cellStyle name="Normal 8_Checklist" xfId="519" xr:uid="{00000000-0005-0000-0000-0000FA020000}"/>
    <cellStyle name="Percent 2" xfId="8" xr:uid="{00000000-0005-0000-0000-0000FB020000}"/>
    <cellStyle name="Percent 2 2" xfId="24" xr:uid="{00000000-0005-0000-0000-0000FC020000}"/>
  </cellStyles>
  <dxfs count="37">
    <dxf>
      <font>
        <b/>
        <i val="0"/>
      </font>
      <fill>
        <patternFill>
          <bgColor theme="5" tint="0.39994506668294322"/>
        </patternFill>
      </fill>
    </dxf>
    <dxf>
      <fill>
        <patternFill>
          <bgColor theme="0" tint="-0.14996795556505021"/>
        </patternFill>
      </fill>
    </dxf>
    <dxf>
      <font>
        <strike/>
      </font>
      <fill>
        <patternFill patternType="none">
          <bgColor auto="1"/>
        </patternFill>
      </fill>
    </dxf>
    <dxf>
      <fill>
        <patternFill>
          <bgColor theme="0" tint="-0.14996795556505021"/>
        </patternFill>
      </fill>
    </dxf>
    <dxf>
      <font>
        <strike/>
      </font>
      <fill>
        <patternFill patternType="none">
          <bgColor auto="1"/>
        </patternFill>
      </fill>
    </dxf>
    <dxf>
      <fill>
        <patternFill>
          <bgColor theme="0" tint="-0.14996795556505021"/>
        </patternFill>
      </fill>
    </dxf>
    <dxf>
      <font>
        <strike/>
      </font>
      <fill>
        <patternFill patternType="none">
          <bgColor auto="1"/>
        </patternFill>
      </fill>
    </dxf>
    <dxf>
      <fill>
        <patternFill>
          <bgColor theme="0" tint="-0.14996795556505021"/>
        </patternFill>
      </fill>
    </dxf>
    <dxf>
      <font>
        <strike/>
      </font>
      <fill>
        <patternFill patternType="none">
          <bgColor auto="1"/>
        </patternFill>
      </fill>
    </dxf>
    <dxf>
      <fill>
        <patternFill>
          <bgColor theme="0" tint="-0.14996795556505021"/>
        </patternFill>
      </fill>
    </dxf>
    <dxf>
      <font>
        <strike/>
      </font>
      <fill>
        <patternFill patternType="none">
          <bgColor auto="1"/>
        </patternFill>
      </fill>
    </dxf>
    <dxf>
      <fill>
        <patternFill>
          <bgColor theme="0" tint="-0.14996795556505021"/>
        </patternFill>
      </fill>
    </dxf>
    <dxf>
      <font>
        <strike/>
      </font>
      <fill>
        <patternFill patternType="none">
          <bgColor auto="1"/>
        </patternFill>
      </fill>
    </dxf>
    <dxf>
      <fill>
        <patternFill>
          <bgColor theme="0" tint="-0.14996795556505021"/>
        </patternFill>
      </fill>
    </dxf>
    <dxf>
      <font>
        <strike/>
      </font>
      <fill>
        <patternFill patternType="none">
          <bgColor auto="1"/>
        </patternFill>
      </fill>
    </dxf>
    <dxf>
      <fill>
        <patternFill>
          <bgColor theme="0" tint="-0.14996795556505021"/>
        </patternFill>
      </fill>
    </dxf>
    <dxf>
      <font>
        <strike/>
      </font>
      <fill>
        <patternFill patternType="none">
          <bgColor auto="1"/>
        </patternFill>
      </fill>
    </dxf>
    <dxf>
      <fill>
        <patternFill>
          <bgColor theme="0" tint="-0.14996795556505021"/>
        </patternFill>
      </fill>
    </dxf>
    <dxf>
      <font>
        <strike/>
      </font>
      <fill>
        <patternFill patternType="none">
          <bgColor auto="1"/>
        </patternFill>
      </fill>
    </dxf>
    <dxf>
      <fill>
        <patternFill>
          <bgColor theme="0" tint="-0.14996795556505021"/>
        </patternFill>
      </fill>
    </dxf>
    <dxf>
      <font>
        <strike/>
      </font>
      <fill>
        <patternFill patternType="none">
          <bgColor auto="1"/>
        </patternFill>
      </fill>
    </dxf>
    <dxf>
      <fill>
        <patternFill>
          <bgColor theme="0" tint="-0.14996795556505021"/>
        </patternFill>
      </fill>
    </dxf>
    <dxf>
      <font>
        <strike/>
      </font>
      <fill>
        <patternFill patternType="none">
          <bgColor auto="1"/>
        </patternFill>
      </fill>
    </dxf>
    <dxf>
      <fill>
        <patternFill>
          <bgColor theme="0" tint="-0.14996795556505021"/>
        </patternFill>
      </fill>
    </dxf>
    <dxf>
      <font>
        <strike/>
      </font>
      <fill>
        <patternFill patternType="none">
          <bgColor auto="1"/>
        </patternFill>
      </fill>
    </dxf>
    <dxf>
      <fill>
        <patternFill>
          <bgColor theme="0" tint="-0.14996795556505021"/>
        </patternFill>
      </fill>
    </dxf>
    <dxf>
      <font>
        <strike/>
      </font>
      <fill>
        <patternFill patternType="none">
          <bgColor auto="1"/>
        </patternFill>
      </fill>
    </dxf>
    <dxf>
      <fill>
        <patternFill>
          <bgColor theme="0" tint="-0.14996795556505021"/>
        </patternFill>
      </fill>
    </dxf>
    <dxf>
      <font>
        <strike/>
      </font>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0" tint="-0.14996795556505021"/>
        </patternFill>
      </fill>
    </dxf>
    <dxf>
      <fill>
        <patternFill>
          <bgColor theme="0" tint="-0.14996795556505021"/>
        </patternFill>
      </fill>
    </dxf>
    <dxf>
      <font>
        <strike/>
      </font>
      <fill>
        <patternFill patternType="none">
          <bgColor auto="1"/>
        </patternFill>
      </fill>
    </dxf>
    <dxf>
      <font>
        <b/>
        <i val="0"/>
        <color theme="0"/>
      </font>
      <fill>
        <patternFill>
          <bgColor rgb="FFFF0000"/>
        </patternFill>
      </fill>
    </dxf>
    <dxf>
      <font>
        <b/>
        <i val="0"/>
        <color theme="0"/>
      </font>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F2F2F2"/>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EBFFFF"/>
      <rgbColor rgb="00F7FFF7"/>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DE8EF"/>
      <color rgb="FFFFFFCC"/>
      <color rgb="FFFFFF99"/>
      <color rgb="FF0000FF"/>
      <color rgb="FF33CCCC"/>
      <color rgb="FF00FFFF"/>
      <color rgb="FF0066CC"/>
      <color rgb="FF01479B"/>
      <color rgb="FFEFF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9</xdr:col>
      <xdr:colOff>138544</xdr:colOff>
      <xdr:row>6</xdr:row>
      <xdr:rowOff>137825</xdr:rowOff>
    </xdr:from>
    <xdr:to>
      <xdr:col>16</xdr:col>
      <xdr:colOff>311727</xdr:colOff>
      <xdr:row>22</xdr:row>
      <xdr:rowOff>34636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992089" y="1021052"/>
          <a:ext cx="4961661" cy="270235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rPr>
            <a:t>Instructions:</a:t>
          </a:r>
        </a:p>
        <a:p>
          <a:r>
            <a:rPr lang="en-US" sz="1100"/>
            <a:t>Fill</a:t>
          </a:r>
          <a:r>
            <a:rPr lang="en-US" sz="1100" baseline="0"/>
            <a:t> out all yellow areas with utility allowance data, up to the year being adjusted.</a:t>
          </a:r>
        </a:p>
        <a:p>
          <a:endParaRPr lang="en-US" sz="1100" baseline="0"/>
        </a:p>
        <a:p>
          <a:r>
            <a:rPr lang="en-US" sz="1100" baseline="0"/>
            <a:t>Initial Baseline should include all information from the very first baseline only. Each utility should use the unrounded amount out to 2 decimal places.</a:t>
          </a:r>
        </a:p>
        <a:p>
          <a:endParaRPr lang="en-US" sz="1100" baseline="0"/>
        </a:p>
        <a:p>
          <a:r>
            <a:rPr lang="en-US" sz="1100" baseline="0"/>
            <a:t>Fill out Year 2 effective date.  Enter either:</a:t>
          </a:r>
        </a:p>
        <a:p>
          <a:r>
            <a:rPr lang="en-US" sz="1100" baseline="0"/>
            <a:t> &gt; Last year's effective date (if last year was adjusted by the UAF) or </a:t>
          </a:r>
        </a:p>
        <a:p>
          <a:r>
            <a:rPr lang="en-US" sz="1100" baseline="0"/>
            <a:t> &gt; This year's UA effective date (if it is being adjusted by UAF this year).</a:t>
          </a:r>
        </a:p>
        <a:p>
          <a:endParaRPr lang="en-US" sz="1100" baseline="0"/>
        </a:p>
        <a:p>
          <a:r>
            <a:rPr lang="en-US" sz="1100" baseline="0"/>
            <a:t>Fill out Year 3 UA effective date if this is the third and final year.  If this is not year 3, leave the field blank.</a:t>
          </a:r>
        </a:p>
        <a:p>
          <a:endParaRPr lang="en-US" sz="1100" baseline="0"/>
        </a:p>
        <a:p>
          <a:r>
            <a:rPr lang="en-US" sz="1100" baseline="0"/>
            <a:t>Current guidance: UA_FAQs_February_2022</a:t>
          </a:r>
        </a:p>
      </xdr:txBody>
    </xdr:sp>
    <xdr:clientData fLock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UA_UAF_Calcs">
    <tabColor theme="6"/>
  </sheetPr>
  <dimension ref="A1:Q80"/>
  <sheetViews>
    <sheetView tabSelected="1" zoomScale="110" zoomScaleNormal="110" zoomScaleSheetLayoutView="100" workbookViewId="0">
      <selection activeCell="B2" sqref="B2:E2"/>
    </sheetView>
  </sheetViews>
  <sheetFormatPr defaultRowHeight="11.25"/>
  <cols>
    <col min="1" max="1" width="15.7109375" style="1" customWidth="1"/>
    <col min="2" max="2" width="9.140625" style="1"/>
    <col min="3" max="6" width="10.42578125" style="1" customWidth="1"/>
    <col min="7" max="8" width="9.140625" style="1"/>
    <col min="9" max="9" width="3.28515625" style="1" customWidth="1"/>
    <col min="10" max="13" width="10.28515625" style="1" customWidth="1"/>
    <col min="14" max="14" width="9.140625" style="1" customWidth="1"/>
    <col min="15" max="17" width="10.28515625" style="1" customWidth="1"/>
    <col min="18" max="16384" width="9.140625" style="1"/>
  </cols>
  <sheetData>
    <row r="1" spans="1:9">
      <c r="A1" s="2" t="s">
        <v>102</v>
      </c>
    </row>
    <row r="2" spans="1:9">
      <c r="A2" s="135" t="s">
        <v>0</v>
      </c>
      <c r="B2" s="158"/>
      <c r="C2" s="158"/>
      <c r="D2" s="158"/>
      <c r="E2" s="158"/>
      <c r="F2" s="135" t="s">
        <v>4</v>
      </c>
      <c r="G2" s="158"/>
      <c r="H2" s="158"/>
      <c r="I2" s="5"/>
    </row>
    <row r="3" spans="1:9">
      <c r="A3" s="126"/>
      <c r="B3" s="5"/>
      <c r="C3" s="6"/>
      <c r="D3" s="5"/>
      <c r="E3" s="5"/>
      <c r="F3" s="126"/>
      <c r="G3" s="5"/>
      <c r="H3" s="6"/>
      <c r="I3" s="5"/>
    </row>
    <row r="4" spans="1:9">
      <c r="A4" s="135" t="s">
        <v>7</v>
      </c>
      <c r="B4" s="158"/>
      <c r="C4" s="158"/>
      <c r="D4" s="158"/>
      <c r="E4" s="158"/>
      <c r="F4" s="135" t="s">
        <v>5</v>
      </c>
      <c r="G4" s="158"/>
      <c r="H4" s="158"/>
      <c r="I4" s="5"/>
    </row>
    <row r="5" spans="1:9">
      <c r="A5" s="4"/>
      <c r="B5" s="5"/>
      <c r="C5" s="5"/>
      <c r="D5" s="5"/>
      <c r="E5" s="5"/>
      <c r="F5" s="5"/>
      <c r="G5" s="5"/>
      <c r="H5" s="5"/>
      <c r="I5" s="5"/>
    </row>
    <row r="6" spans="1:9">
      <c r="A6" s="171" t="s">
        <v>8</v>
      </c>
      <c r="B6" s="171"/>
      <c r="C6" s="171"/>
      <c r="D6" s="171"/>
      <c r="E6" s="171"/>
      <c r="F6" s="171"/>
      <c r="G6" s="171"/>
      <c r="H6" s="171"/>
      <c r="I6" s="6"/>
    </row>
    <row r="7" spans="1:9">
      <c r="A7" s="67"/>
      <c r="B7" s="67"/>
      <c r="C7" s="67"/>
      <c r="D7" s="67"/>
      <c r="E7" s="67"/>
      <c r="F7" s="67"/>
      <c r="G7" s="67"/>
      <c r="H7" s="67"/>
      <c r="I7" s="6"/>
    </row>
    <row r="8" spans="1:9" ht="22.5">
      <c r="A8" s="2" t="s">
        <v>70</v>
      </c>
      <c r="B8" s="2"/>
      <c r="C8" s="11" t="s">
        <v>11</v>
      </c>
      <c r="D8" s="11" t="s">
        <v>10</v>
      </c>
      <c r="E8" s="11" t="s">
        <v>12</v>
      </c>
      <c r="F8" s="11" t="s">
        <v>9</v>
      </c>
    </row>
    <row r="9" spans="1:9">
      <c r="C9" s="10" t="str">
        <f>IF(OR(C13&lt;&gt;"",C14&lt;&gt;"",C15&lt;&gt;"",C16&lt;&gt;"",C17&lt;&gt;"",C18&lt;&gt;"",C19&lt;&gt;"",C20&lt;&gt;"",C21&lt;&gt;"",C22&lt;&gt;"",C27&lt;&gt;""),"Yes","No")</f>
        <v>No</v>
      </c>
      <c r="D9" s="10" t="str">
        <f>IF(OR(D13&lt;&gt;"",D14&lt;&gt;"",D15&lt;&gt;"",D16&lt;&gt;"",D17&lt;&gt;"",D18&lt;&gt;"",D19&lt;&gt;"",D20&lt;&gt;"",D21&lt;&gt;"",D22&lt;&gt;"",D27&lt;&gt;""),"Yes","No")</f>
        <v>No</v>
      </c>
      <c r="E9" s="10" t="str">
        <f>IF(OR(E13&lt;&gt;"",E14&lt;&gt;"",E15&lt;&gt;"",E16&lt;&gt;"",E17&lt;&gt;"",E18&lt;&gt;"",E19&lt;&gt;"",E20&lt;&gt;"",E21&lt;&gt;"",E22&lt;&gt;"",E27&lt;&gt;""),"Yes","No")</f>
        <v>No</v>
      </c>
      <c r="F9" s="10" t="str">
        <f>IF(OR(F13&lt;&gt;"",F14&lt;&gt;"",F15&lt;&gt;"",F16&lt;&gt;"",F17&lt;&gt;"",F18&lt;&gt;"",F19&lt;&gt;"",F20&lt;&gt;"",F21&lt;&gt;"",F22&lt;&gt;"",F27&lt;&gt;""),"Yes","No")</f>
        <v>No</v>
      </c>
    </row>
    <row r="10" spans="1:9" ht="12" thickBot="1"/>
    <row r="11" spans="1:9" ht="12.75" customHeight="1">
      <c r="A11" s="172" t="s">
        <v>89</v>
      </c>
      <c r="B11" s="173"/>
      <c r="C11" s="173"/>
      <c r="D11" s="174"/>
      <c r="E11" s="134" t="s">
        <v>68</v>
      </c>
      <c r="F11" s="169"/>
      <c r="G11" s="170"/>
      <c r="H11" s="39"/>
      <c r="I11" s="39"/>
    </row>
    <row r="12" spans="1:9" ht="33.75">
      <c r="A12" s="14" t="s">
        <v>2</v>
      </c>
      <c r="B12" s="11" t="s">
        <v>3</v>
      </c>
      <c r="C12" s="11" t="s">
        <v>11</v>
      </c>
      <c r="D12" s="11" t="s">
        <v>10</v>
      </c>
      <c r="E12" s="11" t="s">
        <v>12</v>
      </c>
      <c r="F12" s="11" t="s">
        <v>9</v>
      </c>
      <c r="G12" s="34" t="s">
        <v>83</v>
      </c>
      <c r="H12" s="40"/>
      <c r="I12" s="40"/>
    </row>
    <row r="13" spans="1:9">
      <c r="A13" s="15"/>
      <c r="B13" s="7"/>
      <c r="C13" s="70"/>
      <c r="D13" s="70"/>
      <c r="E13" s="70"/>
      <c r="F13" s="70"/>
      <c r="G13" s="35" t="str" cm="1">
        <f t="array" ref="G13">IF(B13&lt;&gt;"",SUM(ROUND(C13:F13,2)),"")</f>
        <v/>
      </c>
      <c r="H13" s="136"/>
      <c r="I13" s="40"/>
    </row>
    <row r="14" spans="1:9">
      <c r="A14" s="15"/>
      <c r="B14" s="7"/>
      <c r="C14" s="70"/>
      <c r="D14" s="70"/>
      <c r="E14" s="70"/>
      <c r="F14" s="70"/>
      <c r="G14" s="35" t="str" cm="1">
        <f t="array" ref="G14">IF(B14&lt;&gt;"",SUM(ROUND(C14:F14,2)),"")</f>
        <v/>
      </c>
      <c r="H14" s="136"/>
      <c r="I14" s="40"/>
    </row>
    <row r="15" spans="1:9">
      <c r="A15" s="15"/>
      <c r="B15" s="7"/>
      <c r="C15" s="70"/>
      <c r="D15" s="70"/>
      <c r="E15" s="70"/>
      <c r="F15" s="70"/>
      <c r="G15" s="35" t="str" cm="1">
        <f t="array" ref="G15">IF(B15&lt;&gt;"",SUM(ROUND(C15:F15,2)),"")</f>
        <v/>
      </c>
      <c r="H15" s="40"/>
      <c r="I15" s="40"/>
    </row>
    <row r="16" spans="1:9">
      <c r="A16" s="15"/>
      <c r="B16" s="7"/>
      <c r="C16" s="70"/>
      <c r="D16" s="70"/>
      <c r="E16" s="70"/>
      <c r="F16" s="70"/>
      <c r="G16" s="35" t="str" cm="1">
        <f t="array" ref="G16">IF(B16&lt;&gt;"",SUM(ROUND(C16:F16,2)),"")</f>
        <v/>
      </c>
      <c r="H16" s="40"/>
      <c r="I16" s="40"/>
    </row>
    <row r="17" spans="1:17">
      <c r="A17" s="15"/>
      <c r="B17" s="7"/>
      <c r="C17" s="70"/>
      <c r="D17" s="70"/>
      <c r="E17" s="70"/>
      <c r="F17" s="70"/>
      <c r="G17" s="35" t="str" cm="1">
        <f t="array" ref="G17">IF(B17&lt;&gt;"",SUM(ROUND(C17:F17,2)),"")</f>
        <v/>
      </c>
      <c r="H17" s="40"/>
      <c r="I17" s="40"/>
    </row>
    <row r="18" spans="1:17">
      <c r="A18" s="15"/>
      <c r="B18" s="7"/>
      <c r="C18" s="70"/>
      <c r="D18" s="70"/>
      <c r="E18" s="70"/>
      <c r="F18" s="70"/>
      <c r="G18" s="35" t="str" cm="1">
        <f t="array" ref="G18">IF(B18&lt;&gt;"",SUM(ROUND(C18:F18,2)),"")</f>
        <v/>
      </c>
      <c r="H18" s="40"/>
      <c r="I18" s="40"/>
    </row>
    <row r="19" spans="1:17">
      <c r="A19" s="15"/>
      <c r="B19" s="7"/>
      <c r="C19" s="70"/>
      <c r="D19" s="70"/>
      <c r="E19" s="70"/>
      <c r="F19" s="70"/>
      <c r="G19" s="35" t="str" cm="1">
        <f t="array" ref="G19">IF(B19&lt;&gt;"",SUM(ROUND(C19:F19,2)),"")</f>
        <v/>
      </c>
      <c r="H19" s="40"/>
      <c r="I19" s="40"/>
    </row>
    <row r="20" spans="1:17">
      <c r="A20" s="15"/>
      <c r="B20" s="7"/>
      <c r="C20" s="70"/>
      <c r="D20" s="70"/>
      <c r="E20" s="70"/>
      <c r="F20" s="70"/>
      <c r="G20" s="35" t="str" cm="1">
        <f t="array" ref="G20">IF(B20&lt;&gt;"",SUM(ROUND(C20:F20,2)),"")</f>
        <v/>
      </c>
      <c r="H20" s="40"/>
      <c r="I20" s="40"/>
    </row>
    <row r="21" spans="1:17">
      <c r="A21" s="15"/>
      <c r="B21" s="7"/>
      <c r="C21" s="70"/>
      <c r="D21" s="70"/>
      <c r="E21" s="70"/>
      <c r="F21" s="70"/>
      <c r="G21" s="35" t="str" cm="1">
        <f t="array" ref="G21">IF(B21&lt;&gt;"",SUM(ROUND(C21:F21,2)),"")</f>
        <v/>
      </c>
      <c r="H21" s="40"/>
      <c r="I21" s="40"/>
    </row>
    <row r="22" spans="1:17">
      <c r="A22" s="15"/>
      <c r="B22" s="7"/>
      <c r="C22" s="70"/>
      <c r="D22" s="70"/>
      <c r="E22" s="70"/>
      <c r="F22" s="70"/>
      <c r="G22" s="35" t="str" cm="1">
        <f t="array" ref="G22">IF(B22&lt;&gt;"",SUM(ROUND(C22:F22,2)),"")</f>
        <v/>
      </c>
      <c r="H22" s="40"/>
      <c r="I22" s="40"/>
    </row>
    <row r="23" spans="1:17">
      <c r="A23" s="64"/>
      <c r="B23" s="65"/>
      <c r="C23" s="70"/>
      <c r="D23" s="70"/>
      <c r="E23" s="70"/>
      <c r="F23" s="70"/>
      <c r="G23" s="66" t="str" cm="1">
        <f t="array" ref="G23">IF(B23&lt;&gt;"",SUM(ROUND(C23:F23,2)),"")</f>
        <v/>
      </c>
      <c r="H23" s="40"/>
      <c r="I23" s="40"/>
    </row>
    <row r="24" spans="1:17">
      <c r="A24" s="64"/>
      <c r="B24" s="65"/>
      <c r="C24" s="70"/>
      <c r="D24" s="70"/>
      <c r="E24" s="70"/>
      <c r="F24" s="70"/>
      <c r="G24" s="66" t="str" cm="1">
        <f t="array" ref="G24">IF(B24&lt;&gt;"",SUM(ROUND(C24:F24,2)),"")</f>
        <v/>
      </c>
      <c r="H24" s="40"/>
      <c r="I24" s="40"/>
    </row>
    <row r="25" spans="1:17">
      <c r="A25" s="64"/>
      <c r="B25" s="65"/>
      <c r="C25" s="70"/>
      <c r="D25" s="70"/>
      <c r="E25" s="70"/>
      <c r="F25" s="70"/>
      <c r="G25" s="66" t="str" cm="1">
        <f t="array" ref="G25">IF(B25&lt;&gt;"",SUM(ROUND(C25:F25,2)),"")</f>
        <v/>
      </c>
      <c r="H25" s="40"/>
      <c r="I25" s="40"/>
    </row>
    <row r="26" spans="1:17">
      <c r="A26" s="64"/>
      <c r="B26" s="65"/>
      <c r="C26" s="70"/>
      <c r="D26" s="70"/>
      <c r="E26" s="70"/>
      <c r="F26" s="70"/>
      <c r="G26" s="66" t="str" cm="1">
        <f t="array" ref="G26">IF(B26&lt;&gt;"",SUM(ROUND(C26:F26,2)),"")</f>
        <v/>
      </c>
      <c r="H26" s="40"/>
      <c r="I26" s="40"/>
    </row>
    <row r="27" spans="1:17" ht="12" thickBot="1">
      <c r="A27" s="16"/>
      <c r="B27" s="17"/>
      <c r="C27" s="71"/>
      <c r="D27" s="71"/>
      <c r="E27" s="71"/>
      <c r="F27" s="71"/>
      <c r="G27" s="36" t="str" cm="1">
        <f t="array" ref="G27">IF(B27&lt;&gt;"",SUM(ROUND(C27:F27,2)),"")</f>
        <v/>
      </c>
      <c r="H27" s="40"/>
      <c r="I27" s="40"/>
    </row>
    <row r="28" spans="1:17">
      <c r="A28" s="72"/>
      <c r="B28" s="73"/>
      <c r="C28" s="74"/>
      <c r="D28" s="74"/>
      <c r="E28" s="74"/>
      <c r="F28" s="74"/>
      <c r="G28" s="23"/>
      <c r="H28" s="40"/>
      <c r="I28" s="40"/>
    </row>
    <row r="29" spans="1:17" ht="12" thickBot="1">
      <c r="J29" s="137"/>
    </row>
    <row r="30" spans="1:17">
      <c r="A30" s="163" t="s">
        <v>13</v>
      </c>
      <c r="B30" s="164"/>
      <c r="C30" s="165"/>
      <c r="D30" s="18" t="s">
        <v>68</v>
      </c>
      <c r="E30" s="159"/>
      <c r="F30" s="160"/>
      <c r="J30" s="137"/>
    </row>
    <row r="31" spans="1:17" ht="22.5">
      <c r="A31" s="98" t="s">
        <v>71</v>
      </c>
      <c r="B31" s="99" t="str">
        <f>IF(E30="","",IF(E30&gt;='UAF Rates'!R7,'UAF Rates'!R7,SUMPRODUCT(('UAF Rates'!R4:R7&lt;=E30)*('UAF Rates'!S4:S7&gt;=E30),'UAF Rates'!R4:R7)))</f>
        <v/>
      </c>
      <c r="C31" s="100" t="s">
        <v>11</v>
      </c>
      <c r="D31" s="100" t="s">
        <v>10</v>
      </c>
      <c r="E31" s="100" t="s">
        <v>12</v>
      </c>
      <c r="F31" s="101" t="s">
        <v>9</v>
      </c>
      <c r="G31" s="102"/>
      <c r="H31" s="2"/>
      <c r="J31" s="125" t="s">
        <v>13</v>
      </c>
      <c r="K31" s="139" t="s">
        <v>104</v>
      </c>
      <c r="L31" s="126"/>
      <c r="M31" s="126"/>
      <c r="N31" s="126"/>
      <c r="O31" s="126"/>
      <c r="P31" s="126"/>
      <c r="Q31" s="2"/>
    </row>
    <row r="32" spans="1:17" ht="12" thickBot="1">
      <c r="A32" s="161" t="str">
        <f>IF(B4="","",B4)</f>
        <v/>
      </c>
      <c r="B32" s="162"/>
      <c r="C32" s="103" t="str">
        <f>IF(OR(C9&lt;&gt;"Yes",E30=""),"",IF(B31='UAF Rates'!C1,VLOOKUP(A32,'UAF Rates'!A4:E57,2,FALSE),IF(B31='UAF Rates'!H1,VLOOKUP(A32,'UAF Rates'!F4:J57,2,FALSE),IF(B31='UAF Rates'!M1,VLOOKUP(A32,'UAF Rates'!K4:O57,2,FALSE),""))))</f>
        <v/>
      </c>
      <c r="D32" s="103" t="str">
        <f>IF(OR(D9&lt;&gt;"Yes",E30=""),"",IF(B31='UAF Rates'!C1,VLOOKUP(A32,'UAF Rates'!A4:E57,3,FALSE),IF(B31='UAF Rates'!H1,VLOOKUP(A32,'UAF Rates'!F4:J57,3,FALSE),IF(B31='UAF Rates'!M1,VLOOKUP(A32,'UAF Rates'!K4:O57,3,FALSE),""))))</f>
        <v/>
      </c>
      <c r="E32" s="103" t="str">
        <f>IF(OR(E9&lt;&gt;"Yes",E30=""),"",IF(B31='UAF Rates'!C1,VLOOKUP(A32,'UAF Rates'!A4:E57,4,FALSE),IF(B31='UAF Rates'!H1,VLOOKUP(A32,'UAF Rates'!F4:J57,4,FALSE),IF(B31='UAF Rates'!M1,VLOOKUP(A32,'UAF Rates'!K4:O57,4,FALSE),""))))</f>
        <v/>
      </c>
      <c r="F32" s="104" t="str">
        <f>IF(OR(F9&lt;&gt;"Yes",E30=""),"",IF(B31='UAF Rates'!C1,VLOOKUP(A32,'UAF Rates'!A4:E57,5,FALSE),IF(B31='UAF Rates'!H1,VLOOKUP(A32,'UAF Rates'!F4:J57,5,FALSE),IF(B31='UAF Rates'!M1,VLOOKUP(A32,'UAF Rates'!K4:O57,5,FALSE),""))))</f>
        <v/>
      </c>
      <c r="G32" s="2"/>
      <c r="H32" s="2"/>
      <c r="J32" s="127" t="s">
        <v>90</v>
      </c>
      <c r="K32" s="126"/>
      <c r="L32" s="140" t="s">
        <v>103</v>
      </c>
      <c r="M32" s="138" t="s">
        <v>91</v>
      </c>
      <c r="N32" s="126"/>
      <c r="O32" s="126"/>
      <c r="P32" s="126"/>
      <c r="Q32" s="2"/>
    </row>
    <row r="33" spans="1:17" ht="12" thickBot="1">
      <c r="A33" s="2"/>
      <c r="B33" s="2"/>
      <c r="C33" s="2"/>
      <c r="D33" s="2"/>
      <c r="E33" s="2"/>
      <c r="F33" s="2"/>
      <c r="G33" s="2"/>
      <c r="H33" s="2"/>
      <c r="J33" s="138"/>
      <c r="K33" s="127"/>
      <c r="L33" s="126"/>
      <c r="M33" s="126"/>
      <c r="N33" s="127"/>
      <c r="O33" s="126"/>
      <c r="P33" s="126"/>
      <c r="Q33" s="126"/>
    </row>
    <row r="34" spans="1:17" s="5" customFormat="1" ht="22.5">
      <c r="A34" s="105" t="s">
        <v>2</v>
      </c>
      <c r="B34" s="106" t="s">
        <v>3</v>
      </c>
      <c r="C34" s="106" t="s">
        <v>11</v>
      </c>
      <c r="D34" s="106" t="s">
        <v>10</v>
      </c>
      <c r="E34" s="106" t="s">
        <v>12</v>
      </c>
      <c r="F34" s="106" t="s">
        <v>9</v>
      </c>
      <c r="G34" s="107" t="s">
        <v>78</v>
      </c>
      <c r="H34" s="108" t="s">
        <v>72</v>
      </c>
      <c r="J34" s="128" t="s">
        <v>92</v>
      </c>
      <c r="K34" s="129" t="s">
        <v>93</v>
      </c>
      <c r="L34" s="128" t="s">
        <v>94</v>
      </c>
      <c r="M34" s="129" t="s">
        <v>95</v>
      </c>
      <c r="N34" s="128" t="s">
        <v>96</v>
      </c>
      <c r="O34" s="129" t="s">
        <v>97</v>
      </c>
      <c r="P34" s="128" t="s">
        <v>98</v>
      </c>
      <c r="Q34" s="129" t="s">
        <v>99</v>
      </c>
    </row>
    <row r="35" spans="1:17" s="5" customFormat="1">
      <c r="A35" s="109" t="str">
        <f>IF(A13="","",A13)</f>
        <v/>
      </c>
      <c r="B35" s="110" t="str">
        <f>IF(B13="","",B13)</f>
        <v/>
      </c>
      <c r="C35" s="111" t="str">
        <f>IF(OR($B35="",$E$30=""),"",IF($C$9="No",0,IF(AND($B35&gt;0,C$32&lt;&gt;""),MAX(J35:K35),"")))</f>
        <v/>
      </c>
      <c r="D35" s="111" t="str">
        <f>IF(OR($B35="",$E$30=""),"",IF(D$8="No",0,IF(AND($B35&gt;0,D$32&lt;&gt;""),MAX(L35:M35),"")))</f>
        <v/>
      </c>
      <c r="E35" s="111" t="str">
        <f>IF(OR($B35="",$E$30=""),"",IF(E$8="No",0,IF(AND($B35&gt;0,E$32&lt;&gt;""),MAX(N35:O35),"")))</f>
        <v/>
      </c>
      <c r="F35" s="111" t="str">
        <f>IF(OR($B35="",$E$30=""),"",IF(F$8="No",0,IF(AND($B35&gt;0,F$32&lt;&gt;""),MAX(P35:Q35),"")))</f>
        <v/>
      </c>
      <c r="G35" s="112" t="str">
        <f>IF(AND($E$30&lt;&gt;"",B35&lt;&gt;""),ROUND(SUM(C35:F35),2),"")</f>
        <v/>
      </c>
      <c r="H35" s="113" t="str">
        <f>IF(G35="","",(G35-G13)/G13)</f>
        <v/>
      </c>
      <c r="J35" s="130" t="str">
        <f>IF(OR($B35="",$E$30="",$C$9="No"),"",ROUND(ROUND(C13,0)*C$32,2))</f>
        <v/>
      </c>
      <c r="K35" s="131" t="str">
        <f>IF(OR($B35="",$E$30="",$C$9="No"),"",ROUND(ROUND(C13,2)*C$32,2))</f>
        <v/>
      </c>
      <c r="L35" s="130" t="str">
        <f>IF(OR($B35="",$E$30="",$D$9="No"),"",ROUND(ROUND(D13,0)*D$32,2))</f>
        <v/>
      </c>
      <c r="M35" s="131" t="str">
        <f>IF(OR($B35="",$E$30="",$D$9="No"),"",ROUND(ROUND(D13,2)*D$32,2))</f>
        <v/>
      </c>
      <c r="N35" s="130" t="str">
        <f>IF(OR($B35="",$E$30="",$E$9="No"),"",ROUND(ROUND(E13,0)*E$32,2))</f>
        <v/>
      </c>
      <c r="O35" s="131" t="str">
        <f>IF(OR($B35="",$E$30="",$E$9="No"),"",ROUND(ROUND(E13,2)*E$32,2))</f>
        <v/>
      </c>
      <c r="P35" s="130" t="str">
        <f>IF(OR($B35="",$E$30="",$F$9="No"),"",ROUND(ROUND(F13,0)*F$32,2))</f>
        <v/>
      </c>
      <c r="Q35" s="131" t="str">
        <f>IF(OR($B35="",$E$30="",$F$9="No"),"",ROUND(ROUND(F13,2)*F$32,2))</f>
        <v/>
      </c>
    </row>
    <row r="36" spans="1:17" s="5" customFormat="1">
      <c r="A36" s="109" t="str">
        <f t="shared" ref="A36:B49" si="0">IF(A14="","",A14)</f>
        <v/>
      </c>
      <c r="B36" s="110" t="str">
        <f t="shared" si="0"/>
        <v/>
      </c>
      <c r="C36" s="111" t="str">
        <f t="shared" ref="C36:C49" si="1">IF(OR($B36="",$E$30=""),"",IF($C$9="No",0,IF(AND($B36&gt;0,C$32&lt;&gt;""),MAX(J36:K36),"")))</f>
        <v/>
      </c>
      <c r="D36" s="111" t="str">
        <f t="shared" ref="D36:D49" si="2">IF(OR($B36="",$E$30=""),"",IF(D$8="No",0,IF(AND($B36&gt;0,D$32&lt;&gt;""),MAX(L36:M36),"")))</f>
        <v/>
      </c>
      <c r="E36" s="111" t="str">
        <f t="shared" ref="E36:E49" si="3">IF(OR($B36="",$E$30=""),"",IF(E$8="No",0,IF(AND($B36&gt;0,E$32&lt;&gt;""),MAX(N36:O36),"")))</f>
        <v/>
      </c>
      <c r="F36" s="111" t="str">
        <f t="shared" ref="F36:F49" si="4">IF(OR($B36="",$E$30=""),"",IF(F$8="No",0,IF(AND($B36&gt;0,F$32&lt;&gt;""),MAX(P36:Q36),"")))</f>
        <v/>
      </c>
      <c r="G36" s="112" t="str">
        <f t="shared" ref="G36:G49" si="5">IF(AND($E$30&lt;&gt;"",B36&lt;&gt;""),ROUND(SUM(C36:F36),2),"")</f>
        <v/>
      </c>
      <c r="H36" s="113" t="str">
        <f t="shared" ref="H36:H49" si="6">IF(G36="","",(G36-G14)/G14)</f>
        <v/>
      </c>
      <c r="J36" s="130" t="str">
        <f t="shared" ref="J36:J49" si="7">IF(OR($B36="",$E$30="",$C$9="No"),"",ROUND(ROUND(C14,0)*C$32,2))</f>
        <v/>
      </c>
      <c r="K36" s="131" t="str">
        <f>IF(OR($B36="",$E$30="",$C$9="No"),"",ROUND(ROUND(C14,2)*C$32,2))</f>
        <v/>
      </c>
      <c r="L36" s="130" t="str">
        <f>IF(OR($B36="",$E$30="",$D$9="No"),"",ROUND(ROUND(D14,0)*D$32,2))</f>
        <v/>
      </c>
      <c r="M36" s="131" t="str">
        <f t="shared" ref="M36:M49" si="8">IF(OR($B36="",$E$30="",$D$9="No"),"",ROUND(ROUND(D14,2)*D$32,2))</f>
        <v/>
      </c>
      <c r="N36" s="130" t="str">
        <f>IF(OR($B36="",$E$30="",$E$9="No"),"",ROUND(ROUND(E14,0)*E$32,2))</f>
        <v/>
      </c>
      <c r="O36" s="131" t="str">
        <f t="shared" ref="O36:O49" si="9">IF(OR($B36="",$E$30="",$E$9="No"),"",ROUND(ROUND(E14,2)*E$32,2))</f>
        <v/>
      </c>
      <c r="P36" s="130" t="str">
        <f>IF(OR($B36="",$E$30="",$F$9="No"),"",ROUND(ROUND(F14,0)*F$32,2))</f>
        <v/>
      </c>
      <c r="Q36" s="131" t="str">
        <f t="shared" ref="Q36:Q49" si="10">IF(OR($B36="",$E$30="",$F$9="No"),"",ROUND(ROUND(F14,2)*F$32,2))</f>
        <v/>
      </c>
    </row>
    <row r="37" spans="1:17" s="5" customFormat="1">
      <c r="A37" s="109" t="str">
        <f t="shared" si="0"/>
        <v/>
      </c>
      <c r="B37" s="110" t="str">
        <f t="shared" si="0"/>
        <v/>
      </c>
      <c r="C37" s="111" t="str">
        <f t="shared" si="1"/>
        <v/>
      </c>
      <c r="D37" s="111" t="str">
        <f t="shared" si="2"/>
        <v/>
      </c>
      <c r="E37" s="111" t="str">
        <f t="shared" si="3"/>
        <v/>
      </c>
      <c r="F37" s="111" t="str">
        <f t="shared" si="4"/>
        <v/>
      </c>
      <c r="G37" s="112" t="str">
        <f t="shared" si="5"/>
        <v/>
      </c>
      <c r="H37" s="113" t="str">
        <f t="shared" si="6"/>
        <v/>
      </c>
      <c r="J37" s="130" t="str">
        <f t="shared" si="7"/>
        <v/>
      </c>
      <c r="K37" s="131" t="str">
        <f t="shared" ref="K37:K49" si="11">IF(OR($B37="",$E$30="",$C$9="No"),"",ROUND(ROUND(C15,2)*C$32,2))</f>
        <v/>
      </c>
      <c r="L37" s="130" t="str">
        <f t="shared" ref="L37:L49" si="12">IF(OR($B37="",$E$30="",$D$9="No"),"",ROUND(ROUND(D15,0)*D$32,2))</f>
        <v/>
      </c>
      <c r="M37" s="131" t="str">
        <f t="shared" si="8"/>
        <v/>
      </c>
      <c r="N37" s="130" t="str">
        <f t="shared" ref="N37:N49" si="13">IF(OR($B37="",$E$30="",$E$9="No"),"",ROUND(ROUND(E15,0)*E$32,2))</f>
        <v/>
      </c>
      <c r="O37" s="131" t="str">
        <f t="shared" si="9"/>
        <v/>
      </c>
      <c r="P37" s="130" t="str">
        <f t="shared" ref="P37:P49" si="14">IF(OR($B37="",$E$30="",$F$9="No"),"",ROUND(ROUND(F15,0)*F$32,2))</f>
        <v/>
      </c>
      <c r="Q37" s="131" t="str">
        <f t="shared" si="10"/>
        <v/>
      </c>
    </row>
    <row r="38" spans="1:17" s="5" customFormat="1">
      <c r="A38" s="109" t="str">
        <f t="shared" si="0"/>
        <v/>
      </c>
      <c r="B38" s="110" t="str">
        <f t="shared" si="0"/>
        <v/>
      </c>
      <c r="C38" s="111" t="str">
        <f t="shared" si="1"/>
        <v/>
      </c>
      <c r="D38" s="111" t="str">
        <f t="shared" si="2"/>
        <v/>
      </c>
      <c r="E38" s="111" t="str">
        <f t="shared" si="3"/>
        <v/>
      </c>
      <c r="F38" s="111" t="str">
        <f t="shared" si="4"/>
        <v/>
      </c>
      <c r="G38" s="112" t="str">
        <f t="shared" si="5"/>
        <v/>
      </c>
      <c r="H38" s="113" t="str">
        <f t="shared" si="6"/>
        <v/>
      </c>
      <c r="J38" s="130" t="str">
        <f t="shared" si="7"/>
        <v/>
      </c>
      <c r="K38" s="131" t="str">
        <f t="shared" si="11"/>
        <v/>
      </c>
      <c r="L38" s="130" t="str">
        <f t="shared" si="12"/>
        <v/>
      </c>
      <c r="M38" s="131" t="str">
        <f t="shared" si="8"/>
        <v/>
      </c>
      <c r="N38" s="130" t="str">
        <f t="shared" si="13"/>
        <v/>
      </c>
      <c r="O38" s="131" t="str">
        <f t="shared" si="9"/>
        <v/>
      </c>
      <c r="P38" s="130" t="str">
        <f t="shared" si="14"/>
        <v/>
      </c>
      <c r="Q38" s="131" t="str">
        <f t="shared" si="10"/>
        <v/>
      </c>
    </row>
    <row r="39" spans="1:17" s="5" customFormat="1">
      <c r="A39" s="109" t="str">
        <f t="shared" si="0"/>
        <v/>
      </c>
      <c r="B39" s="110" t="str">
        <f t="shared" si="0"/>
        <v/>
      </c>
      <c r="C39" s="111" t="str">
        <f t="shared" si="1"/>
        <v/>
      </c>
      <c r="D39" s="111" t="str">
        <f t="shared" si="2"/>
        <v/>
      </c>
      <c r="E39" s="111" t="str">
        <f t="shared" si="3"/>
        <v/>
      </c>
      <c r="F39" s="111" t="str">
        <f t="shared" si="4"/>
        <v/>
      </c>
      <c r="G39" s="112" t="str">
        <f t="shared" si="5"/>
        <v/>
      </c>
      <c r="H39" s="113" t="str">
        <f t="shared" si="6"/>
        <v/>
      </c>
      <c r="J39" s="130" t="str">
        <f t="shared" si="7"/>
        <v/>
      </c>
      <c r="K39" s="131" t="str">
        <f t="shared" si="11"/>
        <v/>
      </c>
      <c r="L39" s="130" t="str">
        <f t="shared" si="12"/>
        <v/>
      </c>
      <c r="M39" s="131" t="str">
        <f t="shared" si="8"/>
        <v/>
      </c>
      <c r="N39" s="130" t="str">
        <f t="shared" si="13"/>
        <v/>
      </c>
      <c r="O39" s="131" t="str">
        <f t="shared" si="9"/>
        <v/>
      </c>
      <c r="P39" s="130" t="str">
        <f t="shared" si="14"/>
        <v/>
      </c>
      <c r="Q39" s="131" t="str">
        <f t="shared" si="10"/>
        <v/>
      </c>
    </row>
    <row r="40" spans="1:17" s="5" customFormat="1">
      <c r="A40" s="109" t="str">
        <f t="shared" si="0"/>
        <v/>
      </c>
      <c r="B40" s="110" t="str">
        <f t="shared" si="0"/>
        <v/>
      </c>
      <c r="C40" s="111" t="str">
        <f t="shared" si="1"/>
        <v/>
      </c>
      <c r="D40" s="111" t="str">
        <f t="shared" si="2"/>
        <v/>
      </c>
      <c r="E40" s="111" t="str">
        <f t="shared" si="3"/>
        <v/>
      </c>
      <c r="F40" s="111" t="str">
        <f t="shared" si="4"/>
        <v/>
      </c>
      <c r="G40" s="112" t="str">
        <f t="shared" si="5"/>
        <v/>
      </c>
      <c r="H40" s="113" t="str">
        <f t="shared" si="6"/>
        <v/>
      </c>
      <c r="J40" s="130" t="str">
        <f t="shared" si="7"/>
        <v/>
      </c>
      <c r="K40" s="131" t="str">
        <f t="shared" si="11"/>
        <v/>
      </c>
      <c r="L40" s="130" t="str">
        <f t="shared" si="12"/>
        <v/>
      </c>
      <c r="M40" s="131" t="str">
        <f t="shared" si="8"/>
        <v/>
      </c>
      <c r="N40" s="130" t="str">
        <f t="shared" si="13"/>
        <v/>
      </c>
      <c r="O40" s="131" t="str">
        <f t="shared" si="9"/>
        <v/>
      </c>
      <c r="P40" s="130" t="str">
        <f t="shared" si="14"/>
        <v/>
      </c>
      <c r="Q40" s="131" t="str">
        <f t="shared" si="10"/>
        <v/>
      </c>
    </row>
    <row r="41" spans="1:17" s="5" customFormat="1">
      <c r="A41" s="109" t="str">
        <f t="shared" si="0"/>
        <v/>
      </c>
      <c r="B41" s="110" t="str">
        <f t="shared" si="0"/>
        <v/>
      </c>
      <c r="C41" s="111" t="str">
        <f t="shared" si="1"/>
        <v/>
      </c>
      <c r="D41" s="111" t="str">
        <f t="shared" si="2"/>
        <v/>
      </c>
      <c r="E41" s="111" t="str">
        <f t="shared" si="3"/>
        <v/>
      </c>
      <c r="F41" s="111" t="str">
        <f t="shared" si="4"/>
        <v/>
      </c>
      <c r="G41" s="112" t="str">
        <f t="shared" si="5"/>
        <v/>
      </c>
      <c r="H41" s="113" t="str">
        <f t="shared" si="6"/>
        <v/>
      </c>
      <c r="J41" s="130" t="str">
        <f t="shared" si="7"/>
        <v/>
      </c>
      <c r="K41" s="131" t="str">
        <f t="shared" si="11"/>
        <v/>
      </c>
      <c r="L41" s="130" t="str">
        <f t="shared" si="12"/>
        <v/>
      </c>
      <c r="M41" s="131" t="str">
        <f t="shared" si="8"/>
        <v/>
      </c>
      <c r="N41" s="130" t="str">
        <f t="shared" si="13"/>
        <v/>
      </c>
      <c r="O41" s="131" t="str">
        <f t="shared" si="9"/>
        <v/>
      </c>
      <c r="P41" s="130" t="str">
        <f t="shared" si="14"/>
        <v/>
      </c>
      <c r="Q41" s="131" t="str">
        <f t="shared" si="10"/>
        <v/>
      </c>
    </row>
    <row r="42" spans="1:17" s="5" customFormat="1">
      <c r="A42" s="109" t="str">
        <f t="shared" si="0"/>
        <v/>
      </c>
      <c r="B42" s="110" t="str">
        <f t="shared" si="0"/>
        <v/>
      </c>
      <c r="C42" s="111" t="str">
        <f t="shared" si="1"/>
        <v/>
      </c>
      <c r="D42" s="111" t="str">
        <f t="shared" si="2"/>
        <v/>
      </c>
      <c r="E42" s="111" t="str">
        <f t="shared" si="3"/>
        <v/>
      </c>
      <c r="F42" s="111" t="str">
        <f t="shared" si="4"/>
        <v/>
      </c>
      <c r="G42" s="112" t="str">
        <f t="shared" si="5"/>
        <v/>
      </c>
      <c r="H42" s="113" t="str">
        <f t="shared" si="6"/>
        <v/>
      </c>
      <c r="J42" s="130" t="str">
        <f t="shared" si="7"/>
        <v/>
      </c>
      <c r="K42" s="131" t="str">
        <f t="shared" si="11"/>
        <v/>
      </c>
      <c r="L42" s="130" t="str">
        <f t="shared" si="12"/>
        <v/>
      </c>
      <c r="M42" s="131" t="str">
        <f t="shared" si="8"/>
        <v/>
      </c>
      <c r="N42" s="130" t="str">
        <f t="shared" si="13"/>
        <v/>
      </c>
      <c r="O42" s="131" t="str">
        <f t="shared" si="9"/>
        <v/>
      </c>
      <c r="P42" s="130" t="str">
        <f t="shared" si="14"/>
        <v/>
      </c>
      <c r="Q42" s="131" t="str">
        <f t="shared" si="10"/>
        <v/>
      </c>
    </row>
    <row r="43" spans="1:17" s="5" customFormat="1">
      <c r="A43" s="109" t="str">
        <f t="shared" si="0"/>
        <v/>
      </c>
      <c r="B43" s="110" t="str">
        <f t="shared" si="0"/>
        <v/>
      </c>
      <c r="C43" s="111" t="str">
        <f t="shared" si="1"/>
        <v/>
      </c>
      <c r="D43" s="111" t="str">
        <f t="shared" si="2"/>
        <v/>
      </c>
      <c r="E43" s="111" t="str">
        <f t="shared" si="3"/>
        <v/>
      </c>
      <c r="F43" s="111" t="str">
        <f t="shared" si="4"/>
        <v/>
      </c>
      <c r="G43" s="112" t="str">
        <f t="shared" si="5"/>
        <v/>
      </c>
      <c r="H43" s="113" t="str">
        <f t="shared" si="6"/>
        <v/>
      </c>
      <c r="J43" s="130" t="str">
        <f t="shared" si="7"/>
        <v/>
      </c>
      <c r="K43" s="131" t="str">
        <f t="shared" si="11"/>
        <v/>
      </c>
      <c r="L43" s="130" t="str">
        <f t="shared" si="12"/>
        <v/>
      </c>
      <c r="M43" s="131" t="str">
        <f t="shared" si="8"/>
        <v/>
      </c>
      <c r="N43" s="130" t="str">
        <f t="shared" si="13"/>
        <v/>
      </c>
      <c r="O43" s="131" t="str">
        <f t="shared" si="9"/>
        <v/>
      </c>
      <c r="P43" s="130" t="str">
        <f t="shared" si="14"/>
        <v/>
      </c>
      <c r="Q43" s="131" t="str">
        <f t="shared" si="10"/>
        <v/>
      </c>
    </row>
    <row r="44" spans="1:17" s="5" customFormat="1">
      <c r="A44" s="109" t="str">
        <f t="shared" si="0"/>
        <v/>
      </c>
      <c r="B44" s="110" t="str">
        <f t="shared" si="0"/>
        <v/>
      </c>
      <c r="C44" s="111" t="str">
        <f t="shared" si="1"/>
        <v/>
      </c>
      <c r="D44" s="111" t="str">
        <f t="shared" si="2"/>
        <v/>
      </c>
      <c r="E44" s="111" t="str">
        <f t="shared" si="3"/>
        <v/>
      </c>
      <c r="F44" s="111" t="str">
        <f t="shared" si="4"/>
        <v/>
      </c>
      <c r="G44" s="112" t="str">
        <f t="shared" si="5"/>
        <v/>
      </c>
      <c r="H44" s="113" t="str">
        <f t="shared" si="6"/>
        <v/>
      </c>
      <c r="J44" s="130" t="str">
        <f t="shared" si="7"/>
        <v/>
      </c>
      <c r="K44" s="131" t="str">
        <f t="shared" si="11"/>
        <v/>
      </c>
      <c r="L44" s="130" t="str">
        <f t="shared" si="12"/>
        <v/>
      </c>
      <c r="M44" s="131" t="str">
        <f t="shared" si="8"/>
        <v/>
      </c>
      <c r="N44" s="130" t="str">
        <f t="shared" si="13"/>
        <v/>
      </c>
      <c r="O44" s="131" t="str">
        <f t="shared" si="9"/>
        <v/>
      </c>
      <c r="P44" s="130" t="str">
        <f t="shared" si="14"/>
        <v/>
      </c>
      <c r="Q44" s="131" t="str">
        <f t="shared" si="10"/>
        <v/>
      </c>
    </row>
    <row r="45" spans="1:17" s="5" customFormat="1">
      <c r="A45" s="109" t="str">
        <f t="shared" si="0"/>
        <v/>
      </c>
      <c r="B45" s="110" t="str">
        <f t="shared" si="0"/>
        <v/>
      </c>
      <c r="C45" s="111" t="str">
        <f t="shared" si="1"/>
        <v/>
      </c>
      <c r="D45" s="111" t="str">
        <f t="shared" si="2"/>
        <v/>
      </c>
      <c r="E45" s="111" t="str">
        <f t="shared" si="3"/>
        <v/>
      </c>
      <c r="F45" s="111" t="str">
        <f t="shared" si="4"/>
        <v/>
      </c>
      <c r="G45" s="112" t="str">
        <f t="shared" si="5"/>
        <v/>
      </c>
      <c r="H45" s="113" t="str">
        <f t="shared" si="6"/>
        <v/>
      </c>
      <c r="J45" s="130" t="str">
        <f t="shared" si="7"/>
        <v/>
      </c>
      <c r="K45" s="131" t="str">
        <f t="shared" si="11"/>
        <v/>
      </c>
      <c r="L45" s="130" t="str">
        <f t="shared" si="12"/>
        <v/>
      </c>
      <c r="M45" s="131" t="str">
        <f t="shared" si="8"/>
        <v/>
      </c>
      <c r="N45" s="130" t="str">
        <f t="shared" si="13"/>
        <v/>
      </c>
      <c r="O45" s="131" t="str">
        <f t="shared" si="9"/>
        <v/>
      </c>
      <c r="P45" s="130" t="str">
        <f t="shared" si="14"/>
        <v/>
      </c>
      <c r="Q45" s="131" t="str">
        <f t="shared" si="10"/>
        <v/>
      </c>
    </row>
    <row r="46" spans="1:17" s="5" customFormat="1">
      <c r="A46" s="109" t="str">
        <f t="shared" si="0"/>
        <v/>
      </c>
      <c r="B46" s="110" t="str">
        <f t="shared" si="0"/>
        <v/>
      </c>
      <c r="C46" s="111" t="str">
        <f t="shared" si="1"/>
        <v/>
      </c>
      <c r="D46" s="111" t="str">
        <f t="shared" si="2"/>
        <v/>
      </c>
      <c r="E46" s="111" t="str">
        <f t="shared" si="3"/>
        <v/>
      </c>
      <c r="F46" s="111" t="str">
        <f t="shared" si="4"/>
        <v/>
      </c>
      <c r="G46" s="112" t="str">
        <f t="shared" si="5"/>
        <v/>
      </c>
      <c r="H46" s="113" t="str">
        <f t="shared" si="6"/>
        <v/>
      </c>
      <c r="J46" s="130" t="str">
        <f t="shared" si="7"/>
        <v/>
      </c>
      <c r="K46" s="131" t="str">
        <f t="shared" si="11"/>
        <v/>
      </c>
      <c r="L46" s="130" t="str">
        <f t="shared" si="12"/>
        <v/>
      </c>
      <c r="M46" s="131" t="str">
        <f t="shared" si="8"/>
        <v/>
      </c>
      <c r="N46" s="130" t="str">
        <f t="shared" si="13"/>
        <v/>
      </c>
      <c r="O46" s="131" t="str">
        <f t="shared" si="9"/>
        <v/>
      </c>
      <c r="P46" s="130" t="str">
        <f t="shared" si="14"/>
        <v/>
      </c>
      <c r="Q46" s="131" t="str">
        <f t="shared" si="10"/>
        <v/>
      </c>
    </row>
    <row r="47" spans="1:17" s="5" customFormat="1">
      <c r="A47" s="109" t="str">
        <f t="shared" si="0"/>
        <v/>
      </c>
      <c r="B47" s="110" t="str">
        <f t="shared" si="0"/>
        <v/>
      </c>
      <c r="C47" s="111" t="str">
        <f t="shared" si="1"/>
        <v/>
      </c>
      <c r="D47" s="111" t="str">
        <f t="shared" si="2"/>
        <v/>
      </c>
      <c r="E47" s="111" t="str">
        <f t="shared" si="3"/>
        <v/>
      </c>
      <c r="F47" s="111" t="str">
        <f t="shared" si="4"/>
        <v/>
      </c>
      <c r="G47" s="112" t="str">
        <f t="shared" si="5"/>
        <v/>
      </c>
      <c r="H47" s="113" t="str">
        <f t="shared" si="6"/>
        <v/>
      </c>
      <c r="J47" s="130" t="str">
        <f t="shared" si="7"/>
        <v/>
      </c>
      <c r="K47" s="131" t="str">
        <f t="shared" si="11"/>
        <v/>
      </c>
      <c r="L47" s="130" t="str">
        <f t="shared" si="12"/>
        <v/>
      </c>
      <c r="M47" s="131" t="str">
        <f t="shared" si="8"/>
        <v/>
      </c>
      <c r="N47" s="130" t="str">
        <f t="shared" si="13"/>
        <v/>
      </c>
      <c r="O47" s="131" t="str">
        <f t="shared" si="9"/>
        <v/>
      </c>
      <c r="P47" s="130" t="str">
        <f t="shared" si="14"/>
        <v/>
      </c>
      <c r="Q47" s="131" t="str">
        <f t="shared" si="10"/>
        <v/>
      </c>
    </row>
    <row r="48" spans="1:17" s="5" customFormat="1">
      <c r="A48" s="109" t="str">
        <f t="shared" si="0"/>
        <v/>
      </c>
      <c r="B48" s="110" t="str">
        <f t="shared" si="0"/>
        <v/>
      </c>
      <c r="C48" s="111" t="str">
        <f t="shared" si="1"/>
        <v/>
      </c>
      <c r="D48" s="111" t="str">
        <f t="shared" si="2"/>
        <v/>
      </c>
      <c r="E48" s="111" t="str">
        <f t="shared" si="3"/>
        <v/>
      </c>
      <c r="F48" s="111" t="str">
        <f t="shared" si="4"/>
        <v/>
      </c>
      <c r="G48" s="112" t="str">
        <f t="shared" si="5"/>
        <v/>
      </c>
      <c r="H48" s="113" t="str">
        <f t="shared" si="6"/>
        <v/>
      </c>
      <c r="J48" s="130" t="str">
        <f t="shared" si="7"/>
        <v/>
      </c>
      <c r="K48" s="131" t="str">
        <f t="shared" si="11"/>
        <v/>
      </c>
      <c r="L48" s="130" t="str">
        <f t="shared" si="12"/>
        <v/>
      </c>
      <c r="M48" s="131" t="str">
        <f t="shared" si="8"/>
        <v/>
      </c>
      <c r="N48" s="130" t="str">
        <f t="shared" si="13"/>
        <v/>
      </c>
      <c r="O48" s="131" t="str">
        <f t="shared" si="9"/>
        <v/>
      </c>
      <c r="P48" s="130" t="str">
        <f t="shared" si="14"/>
        <v/>
      </c>
      <c r="Q48" s="131" t="str">
        <f t="shared" si="10"/>
        <v/>
      </c>
    </row>
    <row r="49" spans="1:17" s="5" customFormat="1" ht="12" thickBot="1">
      <c r="A49" s="114" t="str">
        <f t="shared" si="0"/>
        <v/>
      </c>
      <c r="B49" s="115" t="str">
        <f t="shared" si="0"/>
        <v/>
      </c>
      <c r="C49" s="116" t="str">
        <f t="shared" si="1"/>
        <v/>
      </c>
      <c r="D49" s="116" t="str">
        <f t="shared" si="2"/>
        <v/>
      </c>
      <c r="E49" s="116" t="str">
        <f t="shared" si="3"/>
        <v/>
      </c>
      <c r="F49" s="116" t="str">
        <f t="shared" si="4"/>
        <v/>
      </c>
      <c r="G49" s="117" t="str">
        <f t="shared" si="5"/>
        <v/>
      </c>
      <c r="H49" s="118" t="str">
        <f t="shared" si="6"/>
        <v/>
      </c>
      <c r="J49" s="132" t="str">
        <f t="shared" si="7"/>
        <v/>
      </c>
      <c r="K49" s="133" t="str">
        <f t="shared" si="11"/>
        <v/>
      </c>
      <c r="L49" s="132" t="str">
        <f t="shared" si="12"/>
        <v/>
      </c>
      <c r="M49" s="133" t="str">
        <f t="shared" si="8"/>
        <v/>
      </c>
      <c r="N49" s="132" t="str">
        <f t="shared" si="13"/>
        <v/>
      </c>
      <c r="O49" s="133" t="str">
        <f t="shared" si="9"/>
        <v/>
      </c>
      <c r="P49" s="132" t="str">
        <f t="shared" si="14"/>
        <v/>
      </c>
      <c r="Q49" s="133" t="str">
        <f t="shared" si="10"/>
        <v/>
      </c>
    </row>
    <row r="50" spans="1:17">
      <c r="A50" s="2"/>
      <c r="B50" s="2"/>
      <c r="C50" s="2"/>
      <c r="D50" s="2"/>
      <c r="E50" s="2"/>
      <c r="F50" s="2"/>
      <c r="G50" s="2"/>
      <c r="H50" s="2"/>
      <c r="I50" s="2"/>
      <c r="J50" s="5"/>
      <c r="K50" s="5"/>
      <c r="L50" s="5"/>
      <c r="M50" s="5"/>
      <c r="N50" s="5"/>
      <c r="O50" s="5"/>
      <c r="P50" s="5"/>
    </row>
    <row r="51" spans="1:17" ht="12" thickBot="1">
      <c r="A51" s="2"/>
      <c r="B51" s="2"/>
      <c r="C51" s="2"/>
      <c r="D51" s="2"/>
      <c r="E51" s="2"/>
      <c r="F51" s="2"/>
      <c r="G51" s="2"/>
      <c r="H51" s="2"/>
      <c r="J51" s="5"/>
      <c r="K51" s="5"/>
      <c r="L51" s="5"/>
      <c r="M51" s="5"/>
      <c r="N51" s="5"/>
      <c r="O51" s="5"/>
      <c r="P51" s="5"/>
    </row>
    <row r="52" spans="1:17">
      <c r="A52" s="166" t="s">
        <v>69</v>
      </c>
      <c r="B52" s="167"/>
      <c r="C52" s="168"/>
      <c r="D52" s="19" t="s">
        <v>68</v>
      </c>
      <c r="E52" s="159"/>
      <c r="F52" s="160"/>
      <c r="G52" s="1" t="s">
        <v>101</v>
      </c>
      <c r="J52" s="5"/>
      <c r="K52" s="5"/>
      <c r="L52" s="5"/>
      <c r="M52" s="5"/>
      <c r="N52" s="5"/>
      <c r="O52" s="5"/>
      <c r="P52" s="5"/>
    </row>
    <row r="53" spans="1:17" ht="22.5">
      <c r="A53" s="119" t="s">
        <v>71</v>
      </c>
      <c r="B53" s="120" t="str">
        <f>IF(E52="","",IF(E52&gt;='UAF Rates'!R7,'UAF Rates'!R7,SUMPRODUCT(('UAF Rates'!R4:R7&lt;=E52)*('UAF Rates'!S4:S7&gt;=E52),'UAF Rates'!R4:R7)))</f>
        <v/>
      </c>
      <c r="C53" s="121" t="s">
        <v>11</v>
      </c>
      <c r="D53" s="121" t="s">
        <v>10</v>
      </c>
      <c r="E53" s="121" t="s">
        <v>12</v>
      </c>
      <c r="F53" s="122" t="s">
        <v>9</v>
      </c>
      <c r="G53" s="102"/>
      <c r="H53" s="2"/>
      <c r="J53" s="125" t="s">
        <v>69</v>
      </c>
      <c r="K53" s="139" t="s">
        <v>104</v>
      </c>
      <c r="L53" s="126"/>
      <c r="M53" s="126"/>
      <c r="N53" s="126"/>
      <c r="O53" s="126"/>
      <c r="P53" s="126"/>
      <c r="Q53" s="2"/>
    </row>
    <row r="54" spans="1:17" ht="12" thickBot="1">
      <c r="A54" s="144" t="str">
        <f>A32</f>
        <v/>
      </c>
      <c r="B54" s="145"/>
      <c r="C54" s="103" t="str">
        <f>IF(OR(C9&lt;&gt;"Yes",E52=""),"",IF(B53='UAF Rates'!C1,VLOOKUP(A54,'UAF Rates'!A4:E57,2,FALSE),IF(B53='UAF Rates'!H1,VLOOKUP(A54,'UAF Rates'!F4:J57,2,FALSE),IF(B53='UAF Rates'!M1,VLOOKUP(A54,'UAF Rates'!K4:O57,2,FALSE),""))))</f>
        <v/>
      </c>
      <c r="D54" s="103" t="str">
        <f>IF(OR(D9&lt;&gt;"Yes",E52=""),"",IF(B53='UAF Rates'!C1,VLOOKUP(A54,'UAF Rates'!A4:E57,3,FALSE),IF(B53='UAF Rates'!H1,VLOOKUP(A54,'UAF Rates'!F4:J57,3,FALSE),IF(B53='UAF Rates'!M1,VLOOKUP(A54,'UAF Rates'!K4:O57,3,FALSE),""))))</f>
        <v/>
      </c>
      <c r="E54" s="103" t="str">
        <f>IF(OR(E9&lt;&gt;"Yes",E52=""),"",IF(B53='UAF Rates'!C1,VLOOKUP(A54,'UAF Rates'!A4:E57,4,FALSE),IF(B53='UAF Rates'!H1,VLOOKUP(A54,'UAF Rates'!F4:J57,4,FALSE),IF(B53='UAF Rates'!M1,VLOOKUP(A54,'UAF Rates'!K4:O57,4,FALSE),""))))</f>
        <v/>
      </c>
      <c r="F54" s="104" t="str">
        <f>IF(OR(F9&lt;&gt;"Yes",E52=""),"",IF(B53='UAF Rates'!C1,VLOOKUP(A54,'UAF Rates'!A4:E57,5,FALSE),IF(B53='UAF Rates'!H1,VLOOKUP(A54,'UAF Rates'!F4:J57,5,FALSE),IF(B53='UAF Rates'!M1,VLOOKUP(A54,'UAF Rates'!K4:O57,5,FALSE),""))))</f>
        <v/>
      </c>
      <c r="G54" s="2"/>
      <c r="H54" s="2"/>
      <c r="J54" s="127" t="s">
        <v>90</v>
      </c>
      <c r="K54" s="126"/>
      <c r="L54" s="140" t="s">
        <v>103</v>
      </c>
      <c r="M54" s="138" t="s">
        <v>91</v>
      </c>
      <c r="N54" s="126"/>
      <c r="O54" s="126"/>
      <c r="P54" s="126"/>
      <c r="Q54" s="2"/>
    </row>
    <row r="55" spans="1:17" ht="12" thickBot="1">
      <c r="A55" s="2"/>
      <c r="B55" s="2"/>
      <c r="C55" s="2"/>
      <c r="D55" s="2"/>
      <c r="E55" s="2"/>
      <c r="F55" s="2"/>
      <c r="G55" s="2"/>
      <c r="H55" s="2"/>
      <c r="K55" s="127"/>
      <c r="L55" s="126"/>
      <c r="M55" s="126"/>
      <c r="N55" s="127"/>
      <c r="O55" s="126"/>
      <c r="P55" s="126"/>
      <c r="Q55" s="126"/>
    </row>
    <row r="56" spans="1:17" s="5" customFormat="1" ht="22.5">
      <c r="A56" s="123" t="s">
        <v>2</v>
      </c>
      <c r="B56" s="124" t="s">
        <v>3</v>
      </c>
      <c r="C56" s="124" t="s">
        <v>11</v>
      </c>
      <c r="D56" s="124" t="s">
        <v>10</v>
      </c>
      <c r="E56" s="124" t="s">
        <v>12</v>
      </c>
      <c r="F56" s="124" t="s">
        <v>9</v>
      </c>
      <c r="G56" s="107" t="s">
        <v>78</v>
      </c>
      <c r="H56" s="108" t="s">
        <v>72</v>
      </c>
      <c r="J56" s="128" t="s">
        <v>92</v>
      </c>
      <c r="K56" s="129" t="s">
        <v>93</v>
      </c>
      <c r="L56" s="128" t="s">
        <v>94</v>
      </c>
      <c r="M56" s="129" t="s">
        <v>95</v>
      </c>
      <c r="N56" s="128" t="s">
        <v>96</v>
      </c>
      <c r="O56" s="129" t="s">
        <v>97</v>
      </c>
      <c r="P56" s="128" t="s">
        <v>98</v>
      </c>
      <c r="Q56" s="129" t="s">
        <v>99</v>
      </c>
    </row>
    <row r="57" spans="1:17" s="5" customFormat="1">
      <c r="A57" s="109" t="str">
        <f>IF($E$52="","",A35)</f>
        <v/>
      </c>
      <c r="B57" s="110" t="str">
        <f>IF(A57="","",B35)</f>
        <v/>
      </c>
      <c r="C57" s="111" t="str">
        <f>IF(OR($B57="",$E$52=""),"",IF(C$8="No",0,IF(AND($B57&gt;0,C$54&lt;&gt;""),MAX(J57:K57),"")))</f>
        <v/>
      </c>
      <c r="D57" s="111" t="str">
        <f>IF(OR($B57="",$E$52=""),"",IF(D$8="No",0,IF(AND($B57&gt;0,D$54&lt;&gt;""),MAX(L57:M57),"")))</f>
        <v/>
      </c>
      <c r="E57" s="111" t="str">
        <f>IF(OR($B57="",$E$52=""),"",IF(E$8="No",0,IF(AND($B57&gt;0,E$54&lt;&gt;""),MAX(N57:O57),"")))</f>
        <v/>
      </c>
      <c r="F57" s="111" t="str">
        <f>IF(OR($B57="",$E$52=""),"",IF(F$8="No",0,IF(AND($B57&gt;0,F$54&lt;&gt;""),MAX(P57:Q57),"")))</f>
        <v/>
      </c>
      <c r="G57" s="112" t="str">
        <f>IF(AND($E$52&lt;&gt;"",B57&lt;&gt;""),ROUND(SUM(C57:F57),2),"")</f>
        <v/>
      </c>
      <c r="H57" s="113" t="str">
        <f>IF(G57="","",(G57-G35)/G35)</f>
        <v/>
      </c>
      <c r="J57" s="130" t="str">
        <f t="shared" ref="J57:J71" si="15">IF(OR($B57="",$E$52="",$C$9="No"),"",ROUND(ROUND(C35,0)*C$54,2))</f>
        <v/>
      </c>
      <c r="K57" s="131" t="str">
        <f t="shared" ref="K57:K71" si="16">IF(OR($B57="",$E$52="",$C$9="No"),"",ROUND(ROUND(C35,2)*C$54,2))</f>
        <v/>
      </c>
      <c r="L57" s="130" t="str">
        <f t="shared" ref="L57:L71" si="17">IF(OR($B57="",$E$52="",$D$9="No"),"",ROUND(ROUND(D35,0)*D$54,2))</f>
        <v/>
      </c>
      <c r="M57" s="131" t="str">
        <f t="shared" ref="M57:M71" si="18">IF(OR($B57="",$E$52="",$D$9="No"),"",ROUND(ROUND(D35,2)*D$54,2))</f>
        <v/>
      </c>
      <c r="N57" s="130" t="str">
        <f t="shared" ref="N57:N71" si="19">IF(OR($B57="",$E$52="",$E$9="No"),"",ROUND(ROUND(E35,0)*E$54,2))</f>
        <v/>
      </c>
      <c r="O57" s="131" t="str">
        <f t="shared" ref="O57:O71" si="20">IF(OR($B57="",$E$52="",$E$9="No"),"",ROUND(ROUND(E35,2)*E$54,2))</f>
        <v/>
      </c>
      <c r="P57" s="130" t="str">
        <f t="shared" ref="P57:P71" si="21">IF(OR($B57="",$E$52="",$F$9="No"),"",ROUND(ROUND(F35,0)*F$54,2))</f>
        <v/>
      </c>
      <c r="Q57" s="131" t="str">
        <f t="shared" ref="Q57:Q71" si="22">IF(OR($B57="",$E$52="",$F$9="No"),"",ROUND(ROUND(F35,2)*F$54,2))</f>
        <v/>
      </c>
    </row>
    <row r="58" spans="1:17" s="5" customFormat="1">
      <c r="A58" s="109" t="str">
        <f t="shared" ref="A58:A71" si="23">IF($E$52="","",A36)</f>
        <v/>
      </c>
      <c r="B58" s="110" t="str">
        <f t="shared" ref="B58:B71" si="24">IF(A58="","",B36)</f>
        <v/>
      </c>
      <c r="C58" s="111" t="str">
        <f t="shared" ref="C58:C71" si="25">IF(OR($B58="",$E$52=""),"",IF(C$8="No",0,IF(AND($B58&gt;0,C$54&lt;&gt;""),MAX(J58:K58),"")))</f>
        <v/>
      </c>
      <c r="D58" s="111" t="str">
        <f t="shared" ref="D58:D71" si="26">IF(OR($B58="",$E$52=""),"",IF(D$8="No",0,IF(AND($B58&gt;0,D$54&lt;&gt;""),MAX(L58:M58),"")))</f>
        <v/>
      </c>
      <c r="E58" s="111" t="str">
        <f t="shared" ref="E58:E71" si="27">IF(OR($B58="",$E$52=""),"",IF(E$8="No",0,IF(AND($B58&gt;0,E$54&lt;&gt;""),MAX(N58:O58),"")))</f>
        <v/>
      </c>
      <c r="F58" s="111" t="str">
        <f t="shared" ref="F58:F71" si="28">IF(OR($B58="",$E$52=""),"",IF(F$8="No",0,IF(AND($B58&gt;0,F$54&lt;&gt;""),MAX(P58:Q58),"")))</f>
        <v/>
      </c>
      <c r="G58" s="112" t="str">
        <f t="shared" ref="G58:G71" si="29">IF(AND($E$52&lt;&gt;"",B58&lt;&gt;""),ROUND(SUM(C58:F58),2),"")</f>
        <v/>
      </c>
      <c r="H58" s="113" t="str">
        <f t="shared" ref="H58:H71" si="30">IF(G58="","",(G58-G36)/G36)</f>
        <v/>
      </c>
      <c r="J58" s="130" t="str">
        <f t="shared" si="15"/>
        <v/>
      </c>
      <c r="K58" s="131" t="str">
        <f t="shared" si="16"/>
        <v/>
      </c>
      <c r="L58" s="130" t="str">
        <f t="shared" si="17"/>
        <v/>
      </c>
      <c r="M58" s="131" t="str">
        <f t="shared" si="18"/>
        <v/>
      </c>
      <c r="N58" s="130" t="str">
        <f t="shared" si="19"/>
        <v/>
      </c>
      <c r="O58" s="131" t="str">
        <f t="shared" si="20"/>
        <v/>
      </c>
      <c r="P58" s="130" t="str">
        <f t="shared" si="21"/>
        <v/>
      </c>
      <c r="Q58" s="131" t="str">
        <f t="shared" si="22"/>
        <v/>
      </c>
    </row>
    <row r="59" spans="1:17" s="5" customFormat="1">
      <c r="A59" s="109" t="str">
        <f t="shared" si="23"/>
        <v/>
      </c>
      <c r="B59" s="110" t="str">
        <f t="shared" si="24"/>
        <v/>
      </c>
      <c r="C59" s="111" t="str">
        <f t="shared" si="25"/>
        <v/>
      </c>
      <c r="D59" s="111" t="str">
        <f t="shared" si="26"/>
        <v/>
      </c>
      <c r="E59" s="111" t="str">
        <f t="shared" si="27"/>
        <v/>
      </c>
      <c r="F59" s="111" t="str">
        <f t="shared" si="28"/>
        <v/>
      </c>
      <c r="G59" s="112" t="str">
        <f t="shared" si="29"/>
        <v/>
      </c>
      <c r="H59" s="113" t="str">
        <f t="shared" si="30"/>
        <v/>
      </c>
      <c r="J59" s="130" t="str">
        <f t="shared" si="15"/>
        <v/>
      </c>
      <c r="K59" s="131" t="str">
        <f t="shared" si="16"/>
        <v/>
      </c>
      <c r="L59" s="130" t="str">
        <f t="shared" si="17"/>
        <v/>
      </c>
      <c r="M59" s="131" t="str">
        <f t="shared" si="18"/>
        <v/>
      </c>
      <c r="N59" s="130" t="str">
        <f t="shared" si="19"/>
        <v/>
      </c>
      <c r="O59" s="131" t="str">
        <f t="shared" si="20"/>
        <v/>
      </c>
      <c r="P59" s="130" t="str">
        <f t="shared" si="21"/>
        <v/>
      </c>
      <c r="Q59" s="131" t="str">
        <f t="shared" si="22"/>
        <v/>
      </c>
    </row>
    <row r="60" spans="1:17" s="5" customFormat="1">
      <c r="A60" s="109" t="str">
        <f t="shared" si="23"/>
        <v/>
      </c>
      <c r="B60" s="110" t="str">
        <f t="shared" si="24"/>
        <v/>
      </c>
      <c r="C60" s="111" t="str">
        <f t="shared" si="25"/>
        <v/>
      </c>
      <c r="D60" s="111" t="str">
        <f t="shared" si="26"/>
        <v/>
      </c>
      <c r="E60" s="111" t="str">
        <f t="shared" si="27"/>
        <v/>
      </c>
      <c r="F60" s="111" t="str">
        <f t="shared" si="28"/>
        <v/>
      </c>
      <c r="G60" s="112" t="str">
        <f t="shared" si="29"/>
        <v/>
      </c>
      <c r="H60" s="113" t="str">
        <f t="shared" si="30"/>
        <v/>
      </c>
      <c r="J60" s="130" t="str">
        <f t="shared" si="15"/>
        <v/>
      </c>
      <c r="K60" s="131" t="str">
        <f t="shared" si="16"/>
        <v/>
      </c>
      <c r="L60" s="130" t="str">
        <f t="shared" si="17"/>
        <v/>
      </c>
      <c r="M60" s="131" t="str">
        <f t="shared" si="18"/>
        <v/>
      </c>
      <c r="N60" s="130" t="str">
        <f t="shared" si="19"/>
        <v/>
      </c>
      <c r="O60" s="131" t="str">
        <f t="shared" si="20"/>
        <v/>
      </c>
      <c r="P60" s="130" t="str">
        <f t="shared" si="21"/>
        <v/>
      </c>
      <c r="Q60" s="131" t="str">
        <f t="shared" si="22"/>
        <v/>
      </c>
    </row>
    <row r="61" spans="1:17" s="5" customFormat="1">
      <c r="A61" s="109" t="str">
        <f t="shared" si="23"/>
        <v/>
      </c>
      <c r="B61" s="110" t="str">
        <f t="shared" si="24"/>
        <v/>
      </c>
      <c r="C61" s="111" t="str">
        <f t="shared" si="25"/>
        <v/>
      </c>
      <c r="D61" s="111" t="str">
        <f t="shared" si="26"/>
        <v/>
      </c>
      <c r="E61" s="111" t="str">
        <f t="shared" si="27"/>
        <v/>
      </c>
      <c r="F61" s="111" t="str">
        <f t="shared" si="28"/>
        <v/>
      </c>
      <c r="G61" s="112" t="str">
        <f t="shared" si="29"/>
        <v/>
      </c>
      <c r="H61" s="113" t="str">
        <f t="shared" si="30"/>
        <v/>
      </c>
      <c r="J61" s="130" t="str">
        <f t="shared" si="15"/>
        <v/>
      </c>
      <c r="K61" s="131" t="str">
        <f t="shared" si="16"/>
        <v/>
      </c>
      <c r="L61" s="130" t="str">
        <f t="shared" si="17"/>
        <v/>
      </c>
      <c r="M61" s="131" t="str">
        <f t="shared" si="18"/>
        <v/>
      </c>
      <c r="N61" s="130" t="str">
        <f t="shared" si="19"/>
        <v/>
      </c>
      <c r="O61" s="131" t="str">
        <f t="shared" si="20"/>
        <v/>
      </c>
      <c r="P61" s="130" t="str">
        <f t="shared" si="21"/>
        <v/>
      </c>
      <c r="Q61" s="131" t="str">
        <f t="shared" si="22"/>
        <v/>
      </c>
    </row>
    <row r="62" spans="1:17" s="5" customFormat="1">
      <c r="A62" s="109" t="str">
        <f t="shared" si="23"/>
        <v/>
      </c>
      <c r="B62" s="110" t="str">
        <f t="shared" si="24"/>
        <v/>
      </c>
      <c r="C62" s="111" t="str">
        <f t="shared" si="25"/>
        <v/>
      </c>
      <c r="D62" s="111" t="str">
        <f t="shared" si="26"/>
        <v/>
      </c>
      <c r="E62" s="111" t="str">
        <f t="shared" si="27"/>
        <v/>
      </c>
      <c r="F62" s="111" t="str">
        <f t="shared" si="28"/>
        <v/>
      </c>
      <c r="G62" s="112" t="str">
        <f t="shared" si="29"/>
        <v/>
      </c>
      <c r="H62" s="113" t="str">
        <f t="shared" si="30"/>
        <v/>
      </c>
      <c r="J62" s="130" t="str">
        <f t="shared" si="15"/>
        <v/>
      </c>
      <c r="K62" s="131" t="str">
        <f t="shared" si="16"/>
        <v/>
      </c>
      <c r="L62" s="130" t="str">
        <f t="shared" si="17"/>
        <v/>
      </c>
      <c r="M62" s="131" t="str">
        <f t="shared" si="18"/>
        <v/>
      </c>
      <c r="N62" s="130" t="str">
        <f t="shared" si="19"/>
        <v/>
      </c>
      <c r="O62" s="131" t="str">
        <f t="shared" si="20"/>
        <v/>
      </c>
      <c r="P62" s="130" t="str">
        <f t="shared" si="21"/>
        <v/>
      </c>
      <c r="Q62" s="131" t="str">
        <f t="shared" si="22"/>
        <v/>
      </c>
    </row>
    <row r="63" spans="1:17" s="5" customFormat="1">
      <c r="A63" s="109" t="str">
        <f t="shared" si="23"/>
        <v/>
      </c>
      <c r="B63" s="110" t="str">
        <f t="shared" si="24"/>
        <v/>
      </c>
      <c r="C63" s="111" t="str">
        <f t="shared" si="25"/>
        <v/>
      </c>
      <c r="D63" s="111" t="str">
        <f t="shared" si="26"/>
        <v/>
      </c>
      <c r="E63" s="111" t="str">
        <f t="shared" si="27"/>
        <v/>
      </c>
      <c r="F63" s="111" t="str">
        <f t="shared" si="28"/>
        <v/>
      </c>
      <c r="G63" s="112" t="str">
        <f t="shared" si="29"/>
        <v/>
      </c>
      <c r="H63" s="113" t="str">
        <f t="shared" si="30"/>
        <v/>
      </c>
      <c r="J63" s="130" t="str">
        <f t="shared" si="15"/>
        <v/>
      </c>
      <c r="K63" s="131" t="str">
        <f t="shared" si="16"/>
        <v/>
      </c>
      <c r="L63" s="130" t="str">
        <f t="shared" si="17"/>
        <v/>
      </c>
      <c r="M63" s="131" t="str">
        <f t="shared" si="18"/>
        <v/>
      </c>
      <c r="N63" s="130" t="str">
        <f t="shared" si="19"/>
        <v/>
      </c>
      <c r="O63" s="131" t="str">
        <f t="shared" si="20"/>
        <v/>
      </c>
      <c r="P63" s="130" t="str">
        <f t="shared" si="21"/>
        <v/>
      </c>
      <c r="Q63" s="131" t="str">
        <f t="shared" si="22"/>
        <v/>
      </c>
    </row>
    <row r="64" spans="1:17" s="5" customFormat="1">
      <c r="A64" s="109" t="str">
        <f t="shared" si="23"/>
        <v/>
      </c>
      <c r="B64" s="110" t="str">
        <f t="shared" si="24"/>
        <v/>
      </c>
      <c r="C64" s="111" t="str">
        <f t="shared" si="25"/>
        <v/>
      </c>
      <c r="D64" s="111" t="str">
        <f t="shared" si="26"/>
        <v/>
      </c>
      <c r="E64" s="111" t="str">
        <f t="shared" si="27"/>
        <v/>
      </c>
      <c r="F64" s="111" t="str">
        <f t="shared" si="28"/>
        <v/>
      </c>
      <c r="G64" s="112" t="str">
        <f t="shared" si="29"/>
        <v/>
      </c>
      <c r="H64" s="113" t="str">
        <f t="shared" si="30"/>
        <v/>
      </c>
      <c r="J64" s="130" t="str">
        <f t="shared" si="15"/>
        <v/>
      </c>
      <c r="K64" s="131" t="str">
        <f t="shared" si="16"/>
        <v/>
      </c>
      <c r="L64" s="130" t="str">
        <f t="shared" si="17"/>
        <v/>
      </c>
      <c r="M64" s="131" t="str">
        <f t="shared" si="18"/>
        <v/>
      </c>
      <c r="N64" s="130" t="str">
        <f t="shared" si="19"/>
        <v/>
      </c>
      <c r="O64" s="131" t="str">
        <f t="shared" si="20"/>
        <v/>
      </c>
      <c r="P64" s="130" t="str">
        <f t="shared" si="21"/>
        <v/>
      </c>
      <c r="Q64" s="131" t="str">
        <f t="shared" si="22"/>
        <v/>
      </c>
    </row>
    <row r="65" spans="1:17" s="5" customFormat="1">
      <c r="A65" s="109" t="str">
        <f t="shared" si="23"/>
        <v/>
      </c>
      <c r="B65" s="110" t="str">
        <f t="shared" si="24"/>
        <v/>
      </c>
      <c r="C65" s="111" t="str">
        <f t="shared" si="25"/>
        <v/>
      </c>
      <c r="D65" s="111" t="str">
        <f t="shared" si="26"/>
        <v/>
      </c>
      <c r="E65" s="111" t="str">
        <f t="shared" si="27"/>
        <v/>
      </c>
      <c r="F65" s="111" t="str">
        <f t="shared" si="28"/>
        <v/>
      </c>
      <c r="G65" s="112" t="str">
        <f t="shared" si="29"/>
        <v/>
      </c>
      <c r="H65" s="113" t="str">
        <f t="shared" si="30"/>
        <v/>
      </c>
      <c r="J65" s="130" t="str">
        <f t="shared" si="15"/>
        <v/>
      </c>
      <c r="K65" s="131" t="str">
        <f t="shared" si="16"/>
        <v/>
      </c>
      <c r="L65" s="130" t="str">
        <f t="shared" si="17"/>
        <v/>
      </c>
      <c r="M65" s="131" t="str">
        <f t="shared" si="18"/>
        <v/>
      </c>
      <c r="N65" s="130" t="str">
        <f t="shared" si="19"/>
        <v/>
      </c>
      <c r="O65" s="131" t="str">
        <f t="shared" si="20"/>
        <v/>
      </c>
      <c r="P65" s="130" t="str">
        <f t="shared" si="21"/>
        <v/>
      </c>
      <c r="Q65" s="131" t="str">
        <f t="shared" si="22"/>
        <v/>
      </c>
    </row>
    <row r="66" spans="1:17" s="5" customFormat="1">
      <c r="A66" s="109" t="str">
        <f t="shared" si="23"/>
        <v/>
      </c>
      <c r="B66" s="110" t="str">
        <f t="shared" si="24"/>
        <v/>
      </c>
      <c r="C66" s="111" t="str">
        <f t="shared" si="25"/>
        <v/>
      </c>
      <c r="D66" s="111" t="str">
        <f t="shared" si="26"/>
        <v/>
      </c>
      <c r="E66" s="111" t="str">
        <f t="shared" si="27"/>
        <v/>
      </c>
      <c r="F66" s="111" t="str">
        <f t="shared" si="28"/>
        <v/>
      </c>
      <c r="G66" s="112" t="str">
        <f t="shared" si="29"/>
        <v/>
      </c>
      <c r="H66" s="113" t="str">
        <f t="shared" si="30"/>
        <v/>
      </c>
      <c r="J66" s="130" t="str">
        <f t="shared" si="15"/>
        <v/>
      </c>
      <c r="K66" s="131" t="str">
        <f t="shared" si="16"/>
        <v/>
      </c>
      <c r="L66" s="130" t="str">
        <f t="shared" si="17"/>
        <v/>
      </c>
      <c r="M66" s="131" t="str">
        <f t="shared" si="18"/>
        <v/>
      </c>
      <c r="N66" s="130" t="str">
        <f t="shared" si="19"/>
        <v/>
      </c>
      <c r="O66" s="131" t="str">
        <f t="shared" si="20"/>
        <v/>
      </c>
      <c r="P66" s="130" t="str">
        <f t="shared" si="21"/>
        <v/>
      </c>
      <c r="Q66" s="131" t="str">
        <f t="shared" si="22"/>
        <v/>
      </c>
    </row>
    <row r="67" spans="1:17" s="5" customFormat="1">
      <c r="A67" s="109" t="str">
        <f t="shared" si="23"/>
        <v/>
      </c>
      <c r="B67" s="110" t="str">
        <f t="shared" si="24"/>
        <v/>
      </c>
      <c r="C67" s="111" t="str">
        <f t="shared" si="25"/>
        <v/>
      </c>
      <c r="D67" s="111" t="str">
        <f t="shared" si="26"/>
        <v/>
      </c>
      <c r="E67" s="111" t="str">
        <f t="shared" si="27"/>
        <v/>
      </c>
      <c r="F67" s="111" t="str">
        <f t="shared" si="28"/>
        <v/>
      </c>
      <c r="G67" s="112" t="str">
        <f t="shared" si="29"/>
        <v/>
      </c>
      <c r="H67" s="113" t="str">
        <f t="shared" si="30"/>
        <v/>
      </c>
      <c r="J67" s="130" t="str">
        <f t="shared" si="15"/>
        <v/>
      </c>
      <c r="K67" s="131" t="str">
        <f t="shared" si="16"/>
        <v/>
      </c>
      <c r="L67" s="130" t="str">
        <f t="shared" si="17"/>
        <v/>
      </c>
      <c r="M67" s="131" t="str">
        <f t="shared" si="18"/>
        <v/>
      </c>
      <c r="N67" s="130" t="str">
        <f t="shared" si="19"/>
        <v/>
      </c>
      <c r="O67" s="131" t="str">
        <f t="shared" si="20"/>
        <v/>
      </c>
      <c r="P67" s="130" t="str">
        <f t="shared" si="21"/>
        <v/>
      </c>
      <c r="Q67" s="131" t="str">
        <f t="shared" si="22"/>
        <v/>
      </c>
    </row>
    <row r="68" spans="1:17" s="5" customFormat="1">
      <c r="A68" s="109" t="str">
        <f t="shared" si="23"/>
        <v/>
      </c>
      <c r="B68" s="110" t="str">
        <f t="shared" si="24"/>
        <v/>
      </c>
      <c r="C68" s="111" t="str">
        <f t="shared" si="25"/>
        <v/>
      </c>
      <c r="D68" s="111" t="str">
        <f t="shared" si="26"/>
        <v/>
      </c>
      <c r="E68" s="111" t="str">
        <f t="shared" si="27"/>
        <v/>
      </c>
      <c r="F68" s="111" t="str">
        <f t="shared" si="28"/>
        <v/>
      </c>
      <c r="G68" s="112" t="str">
        <f t="shared" si="29"/>
        <v/>
      </c>
      <c r="H68" s="113" t="str">
        <f t="shared" si="30"/>
        <v/>
      </c>
      <c r="J68" s="130" t="str">
        <f t="shared" si="15"/>
        <v/>
      </c>
      <c r="K68" s="131" t="str">
        <f t="shared" si="16"/>
        <v/>
      </c>
      <c r="L68" s="130" t="str">
        <f t="shared" si="17"/>
        <v/>
      </c>
      <c r="M68" s="131" t="str">
        <f t="shared" si="18"/>
        <v/>
      </c>
      <c r="N68" s="130" t="str">
        <f t="shared" si="19"/>
        <v/>
      </c>
      <c r="O68" s="131" t="str">
        <f t="shared" si="20"/>
        <v/>
      </c>
      <c r="P68" s="130" t="str">
        <f t="shared" si="21"/>
        <v/>
      </c>
      <c r="Q68" s="131" t="str">
        <f t="shared" si="22"/>
        <v/>
      </c>
    </row>
    <row r="69" spans="1:17" s="5" customFormat="1">
      <c r="A69" s="109" t="str">
        <f t="shared" si="23"/>
        <v/>
      </c>
      <c r="B69" s="110" t="str">
        <f t="shared" si="24"/>
        <v/>
      </c>
      <c r="C69" s="111" t="str">
        <f t="shared" si="25"/>
        <v/>
      </c>
      <c r="D69" s="111" t="str">
        <f t="shared" si="26"/>
        <v/>
      </c>
      <c r="E69" s="111" t="str">
        <f t="shared" si="27"/>
        <v/>
      </c>
      <c r="F69" s="111" t="str">
        <f t="shared" si="28"/>
        <v/>
      </c>
      <c r="G69" s="112" t="str">
        <f t="shared" si="29"/>
        <v/>
      </c>
      <c r="H69" s="113" t="str">
        <f t="shared" si="30"/>
        <v/>
      </c>
      <c r="J69" s="130" t="str">
        <f t="shared" si="15"/>
        <v/>
      </c>
      <c r="K69" s="131" t="str">
        <f t="shared" si="16"/>
        <v/>
      </c>
      <c r="L69" s="130" t="str">
        <f t="shared" si="17"/>
        <v/>
      </c>
      <c r="M69" s="131" t="str">
        <f t="shared" si="18"/>
        <v/>
      </c>
      <c r="N69" s="130" t="str">
        <f t="shared" si="19"/>
        <v/>
      </c>
      <c r="O69" s="131" t="str">
        <f t="shared" si="20"/>
        <v/>
      </c>
      <c r="P69" s="130" t="str">
        <f t="shared" si="21"/>
        <v/>
      </c>
      <c r="Q69" s="131" t="str">
        <f t="shared" si="22"/>
        <v/>
      </c>
    </row>
    <row r="70" spans="1:17" s="5" customFormat="1">
      <c r="A70" s="109" t="str">
        <f t="shared" si="23"/>
        <v/>
      </c>
      <c r="B70" s="110" t="str">
        <f t="shared" si="24"/>
        <v/>
      </c>
      <c r="C70" s="111" t="str">
        <f t="shared" si="25"/>
        <v/>
      </c>
      <c r="D70" s="111" t="str">
        <f t="shared" si="26"/>
        <v/>
      </c>
      <c r="E70" s="111" t="str">
        <f t="shared" si="27"/>
        <v/>
      </c>
      <c r="F70" s="111" t="str">
        <f t="shared" si="28"/>
        <v/>
      </c>
      <c r="G70" s="112" t="str">
        <f t="shared" si="29"/>
        <v/>
      </c>
      <c r="H70" s="113" t="str">
        <f t="shared" si="30"/>
        <v/>
      </c>
      <c r="J70" s="130" t="str">
        <f t="shared" si="15"/>
        <v/>
      </c>
      <c r="K70" s="131" t="str">
        <f t="shared" si="16"/>
        <v/>
      </c>
      <c r="L70" s="130" t="str">
        <f t="shared" si="17"/>
        <v/>
      </c>
      <c r="M70" s="131" t="str">
        <f t="shared" si="18"/>
        <v/>
      </c>
      <c r="N70" s="130" t="str">
        <f t="shared" si="19"/>
        <v/>
      </c>
      <c r="O70" s="131" t="str">
        <f t="shared" si="20"/>
        <v/>
      </c>
      <c r="P70" s="130" t="str">
        <f t="shared" si="21"/>
        <v/>
      </c>
      <c r="Q70" s="131" t="str">
        <f t="shared" si="22"/>
        <v/>
      </c>
    </row>
    <row r="71" spans="1:17" s="5" customFormat="1" ht="12" thickBot="1">
      <c r="A71" s="114" t="str">
        <f t="shared" si="23"/>
        <v/>
      </c>
      <c r="B71" s="115" t="str">
        <f t="shared" si="24"/>
        <v/>
      </c>
      <c r="C71" s="116" t="str">
        <f t="shared" si="25"/>
        <v/>
      </c>
      <c r="D71" s="116" t="str">
        <f t="shared" si="26"/>
        <v/>
      </c>
      <c r="E71" s="116" t="str">
        <f t="shared" si="27"/>
        <v/>
      </c>
      <c r="F71" s="116" t="str">
        <f t="shared" si="28"/>
        <v/>
      </c>
      <c r="G71" s="117" t="str">
        <f t="shared" si="29"/>
        <v/>
      </c>
      <c r="H71" s="118" t="str">
        <f t="shared" si="30"/>
        <v/>
      </c>
      <c r="J71" s="132" t="str">
        <f t="shared" si="15"/>
        <v/>
      </c>
      <c r="K71" s="133" t="str">
        <f t="shared" si="16"/>
        <v/>
      </c>
      <c r="L71" s="132" t="str">
        <f t="shared" si="17"/>
        <v/>
      </c>
      <c r="M71" s="133" t="str">
        <f t="shared" si="18"/>
        <v/>
      </c>
      <c r="N71" s="132" t="str">
        <f t="shared" si="19"/>
        <v/>
      </c>
      <c r="O71" s="133" t="str">
        <f t="shared" si="20"/>
        <v/>
      </c>
      <c r="P71" s="132" t="str">
        <f t="shared" si="21"/>
        <v/>
      </c>
      <c r="Q71" s="133" t="str">
        <f t="shared" si="22"/>
        <v/>
      </c>
    </row>
    <row r="72" spans="1:17" ht="12" thickBot="1">
      <c r="A72" s="21"/>
      <c r="B72" s="21"/>
      <c r="C72" s="22"/>
      <c r="D72" s="22"/>
      <c r="E72" s="22"/>
      <c r="F72" s="22"/>
      <c r="G72" s="23"/>
      <c r="H72" s="24"/>
      <c r="I72" s="2"/>
    </row>
    <row r="73" spans="1:17" ht="12.75" customHeight="1" thickBot="1">
      <c r="A73" s="146" t="s">
        <v>87</v>
      </c>
      <c r="B73" s="147"/>
      <c r="C73" s="147"/>
      <c r="D73" s="147"/>
      <c r="E73" s="147"/>
      <c r="F73" s="147"/>
      <c r="G73" s="147"/>
      <c r="H73" s="148"/>
      <c r="I73" s="2"/>
    </row>
    <row r="74" spans="1:17" ht="14.25" customHeight="1">
      <c r="A74" s="149"/>
      <c r="B74" s="150"/>
      <c r="C74" s="150"/>
      <c r="D74" s="150"/>
      <c r="E74" s="150"/>
      <c r="F74" s="150"/>
      <c r="G74" s="150"/>
      <c r="H74" s="151"/>
      <c r="I74" s="2"/>
    </row>
    <row r="75" spans="1:17" ht="14.25" customHeight="1">
      <c r="A75" s="152"/>
      <c r="B75" s="153"/>
      <c r="C75" s="153"/>
      <c r="D75" s="153"/>
      <c r="E75" s="153"/>
      <c r="F75" s="153"/>
      <c r="G75" s="153"/>
      <c r="H75" s="154"/>
      <c r="I75" s="2"/>
    </row>
    <row r="76" spans="1:17" ht="14.25" customHeight="1">
      <c r="A76" s="152"/>
      <c r="B76" s="153"/>
      <c r="C76" s="153"/>
      <c r="D76" s="153"/>
      <c r="E76" s="153"/>
      <c r="F76" s="153"/>
      <c r="G76" s="153"/>
      <c r="H76" s="154"/>
      <c r="I76" s="2"/>
    </row>
    <row r="77" spans="1:17" ht="14.25" customHeight="1">
      <c r="A77" s="152"/>
      <c r="B77" s="153"/>
      <c r="C77" s="153"/>
      <c r="D77" s="153"/>
      <c r="E77" s="153"/>
      <c r="F77" s="153"/>
      <c r="G77" s="153"/>
      <c r="H77" s="154"/>
      <c r="I77" s="2"/>
    </row>
    <row r="78" spans="1:17" ht="14.25" customHeight="1">
      <c r="A78" s="152"/>
      <c r="B78" s="153"/>
      <c r="C78" s="153"/>
      <c r="D78" s="153"/>
      <c r="E78" s="153"/>
      <c r="F78" s="153"/>
      <c r="G78" s="153"/>
      <c r="H78" s="154"/>
      <c r="I78" s="2"/>
    </row>
    <row r="79" spans="1:17" ht="14.25" customHeight="1" thickBot="1">
      <c r="A79" s="155"/>
      <c r="B79" s="156"/>
      <c r="C79" s="156"/>
      <c r="D79" s="156"/>
      <c r="E79" s="156"/>
      <c r="F79" s="156"/>
      <c r="G79" s="156"/>
      <c r="H79" s="157"/>
      <c r="I79" s="2"/>
    </row>
    <row r="80" spans="1:17" ht="12.75" customHeight="1">
      <c r="A80" s="37"/>
      <c r="B80" s="38"/>
      <c r="C80" s="38"/>
      <c r="D80" s="38"/>
      <c r="E80" s="38"/>
      <c r="F80" s="38"/>
      <c r="G80" s="38"/>
      <c r="H80" s="38"/>
      <c r="I80" s="2"/>
    </row>
  </sheetData>
  <sheetProtection algorithmName="SHA-512" hashValue="looFapYpnr3pdf0gR+mfvVe2KYAuYdfWtDcuN9E8d4qsTtsL9sacE5TYTz3j9DvqSS7FIt2IqVVNQn+3L044MQ==" saltValue="N8iRqYOtKRRQx/j99cYMIA==" spinCount="100000" sheet="1" objects="1" formatCells="0" formatColumns="0" formatRows="0" selectLockedCells="1"/>
  <mergeCells count="15">
    <mergeCell ref="A54:B54"/>
    <mergeCell ref="A73:H73"/>
    <mergeCell ref="A74:H79"/>
    <mergeCell ref="B2:E2"/>
    <mergeCell ref="G2:H2"/>
    <mergeCell ref="B4:E4"/>
    <mergeCell ref="G4:H4"/>
    <mergeCell ref="E52:F52"/>
    <mergeCell ref="E30:F30"/>
    <mergeCell ref="A32:B32"/>
    <mergeCell ref="A30:C30"/>
    <mergeCell ref="A52:C52"/>
    <mergeCell ref="F11:G11"/>
    <mergeCell ref="A6:H6"/>
    <mergeCell ref="A11:D11"/>
  </mergeCells>
  <conditionalFormatting sqref="G35:G49">
    <cfRule type="containsText" dxfId="36" priority="39" operator="containsText" text="Error!">
      <formula>NOT(ISERROR(SEARCH("Error!",G35)))</formula>
    </cfRule>
  </conditionalFormatting>
  <conditionalFormatting sqref="G57:G71">
    <cfRule type="containsText" dxfId="35" priority="18" operator="containsText" text="Error!">
      <formula>NOT(ISERROR(SEARCH("Error!",G57)))</formula>
    </cfRule>
  </conditionalFormatting>
  <conditionalFormatting sqref="J35:J49">
    <cfRule type="expression" dxfId="34" priority="30">
      <formula>$J35&lt;$K35</formula>
    </cfRule>
    <cfRule type="expression" dxfId="33" priority="38">
      <formula>$J35&gt;$K35</formula>
    </cfRule>
  </conditionalFormatting>
  <conditionalFormatting sqref="J57:J71">
    <cfRule type="expression" dxfId="32" priority="17">
      <formula>$J57&gt;$K57</formula>
    </cfRule>
    <cfRule type="expression" dxfId="31" priority="9">
      <formula>$J57&lt;$K57</formula>
    </cfRule>
  </conditionalFormatting>
  <conditionalFormatting sqref="J35:Q49">
    <cfRule type="expression" dxfId="30" priority="22" stopIfTrue="1">
      <formula>OR($B35="",$E$30="")</formula>
    </cfRule>
  </conditionalFormatting>
  <conditionalFormatting sqref="J57:Q71">
    <cfRule type="expression" dxfId="29" priority="1" stopIfTrue="1">
      <formula>OR($B57="",$E$30="")</formula>
    </cfRule>
  </conditionalFormatting>
  <conditionalFormatting sqref="K35:K49">
    <cfRule type="expression" dxfId="28" priority="29">
      <formula>$K35&lt;$J35</formula>
    </cfRule>
    <cfRule type="expression" dxfId="27" priority="37">
      <formula>$K35&gt;$J35</formula>
    </cfRule>
  </conditionalFormatting>
  <conditionalFormatting sqref="K57:K71">
    <cfRule type="expression" dxfId="26" priority="8">
      <formula>$K57&lt;$J57</formula>
    </cfRule>
    <cfRule type="expression" dxfId="25" priority="16">
      <formula>$K57&gt;$J57</formula>
    </cfRule>
  </conditionalFormatting>
  <conditionalFormatting sqref="L35:L49">
    <cfRule type="expression" dxfId="24" priority="28">
      <formula>$L35&lt;$M35</formula>
    </cfRule>
    <cfRule type="expression" dxfId="23" priority="36">
      <formula>$L35&gt;$M35</formula>
    </cfRule>
  </conditionalFormatting>
  <conditionalFormatting sqref="L57:L71">
    <cfRule type="expression" dxfId="22" priority="7">
      <formula>$L57&lt;$M57</formula>
    </cfRule>
    <cfRule type="expression" dxfId="21" priority="15">
      <formula>$L57&gt;$M57</formula>
    </cfRule>
  </conditionalFormatting>
  <conditionalFormatting sqref="M35:M49">
    <cfRule type="expression" dxfId="20" priority="27">
      <formula>$M35&lt;$L35</formula>
    </cfRule>
    <cfRule type="expression" dxfId="19" priority="35">
      <formula>$M35&gt;$L35</formula>
    </cfRule>
  </conditionalFormatting>
  <conditionalFormatting sqref="M57:M71">
    <cfRule type="expression" dxfId="18" priority="6">
      <formula>$M57&lt;$L57</formula>
    </cfRule>
    <cfRule type="expression" dxfId="17" priority="14">
      <formula>$M57&gt;$L57</formula>
    </cfRule>
  </conditionalFormatting>
  <conditionalFormatting sqref="N35:N49">
    <cfRule type="expression" dxfId="16" priority="26">
      <formula>$N35&lt;$O35</formula>
    </cfRule>
    <cfRule type="expression" dxfId="15" priority="34">
      <formula>$N35&gt;$O35</formula>
    </cfRule>
  </conditionalFormatting>
  <conditionalFormatting sqref="N57:N71">
    <cfRule type="expression" dxfId="14" priority="5">
      <formula>$N57&lt;$O57</formula>
    </cfRule>
    <cfRule type="expression" dxfId="13" priority="13">
      <formula>$N57&gt;$O57</formula>
    </cfRule>
  </conditionalFormatting>
  <conditionalFormatting sqref="O35:O49">
    <cfRule type="expression" dxfId="12" priority="25">
      <formula>$O35&lt;$N35</formula>
    </cfRule>
    <cfRule type="expression" dxfId="11" priority="33">
      <formula>$O35&gt;$N35</formula>
    </cfRule>
  </conditionalFormatting>
  <conditionalFormatting sqref="O57:O71">
    <cfRule type="expression" dxfId="10" priority="4">
      <formula>$O57&lt;$N57</formula>
    </cfRule>
    <cfRule type="expression" dxfId="9" priority="12">
      <formula>$O57&gt;$N57</formula>
    </cfRule>
  </conditionalFormatting>
  <conditionalFormatting sqref="P35:P49">
    <cfRule type="expression" dxfId="8" priority="24">
      <formula>$P35&lt;$Q35</formula>
    </cfRule>
    <cfRule type="expression" dxfId="7" priority="32">
      <formula>$P35&gt;$Q35</formula>
    </cfRule>
  </conditionalFormatting>
  <conditionalFormatting sqref="P57:P71">
    <cfRule type="expression" dxfId="6" priority="3">
      <formula>$P57&lt;$Q57</formula>
    </cfRule>
    <cfRule type="expression" dxfId="5" priority="11">
      <formula>$P57&gt;$Q57</formula>
    </cfRule>
  </conditionalFormatting>
  <conditionalFormatting sqref="Q35:Q49">
    <cfRule type="expression" dxfId="4" priority="23">
      <formula>$Q35&lt;$P35</formula>
    </cfRule>
    <cfRule type="expression" dxfId="3" priority="31">
      <formula>$Q35&gt;$P35</formula>
    </cfRule>
  </conditionalFormatting>
  <conditionalFormatting sqref="Q57:Q71">
    <cfRule type="expression" dxfId="2" priority="2">
      <formula>$Q57&lt;$P57</formula>
    </cfRule>
    <cfRule type="expression" dxfId="1" priority="10">
      <formula>$Q57&gt;$P57</formula>
    </cfRule>
  </conditionalFormatting>
  <dataValidations count="4">
    <dataValidation allowBlank="1" showInputMessage="1" showErrorMessage="1" errorTitle="Whole Numbers Only!" error="Do not use decimal places. Round up (0.50 and above) or round down (0.49 and below) to the nearest whole dollar." sqref="C26:C28 C14:C15 C17:C18 C20:C21 C23:C24 D26:F26 D16:F16 D18:F18 D20:F20 D22:F22 D24:F24 D14:F14" xr:uid="{39800E41-906F-41A9-BCC3-62F9FEAFF5A4}"/>
    <dataValidation operator="equal" allowBlank="1" showInputMessage="1" showErrorMessage="1" sqref="C13:F13 C16 C19:F19 C22 C25:F25 D15:F15 D17:F17 D21:F21 D23:F23 D27:F28" xr:uid="{2372AB0E-C138-4250-AABB-186123691660}"/>
    <dataValidation allowBlank="1" showInputMessage="1" showErrorMessage="1" promptTitle="Baseline Effective Date" prompt="Enter the date the baseline was originally effective (good for 3 years only)" sqref="F11:G11" xr:uid="{AD110CEE-853A-4B6A-8B8E-28C29097FAB1}"/>
    <dataValidation allowBlank="1" showInputMessage="1" showErrorMessage="1" promptTitle="Fiscal Year" prompt="Enter the FY for which the adjustment is being requested" sqref="G2:H2" xr:uid="{4177F19F-5404-44B4-AD8A-A90EBC588CAB}"/>
  </dataValidations>
  <pageMargins left="0.7" right="0.7" top="0.75" bottom="0.75" header="0.3" footer="0.3"/>
  <pageSetup fitToHeight="0" orientation="portrait" r:id="rId1"/>
  <headerFooter>
    <oddFooter>&amp;C&amp;9©2023 Contract Management Services
&amp;G&amp;R&amp;9Rev 1</oddFooter>
  </headerFooter>
  <rowBreaks count="1" manualBreakCount="1">
    <brk id="51" max="8" man="1"/>
  </rowBreaks>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'UAF Rates'!$A$4:$A$57</xm:f>
          </x14:formula1>
          <xm:sqref>B4:E4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2DB1B-12CF-4934-B05E-B2A340C675EC}">
  <sheetPr codeName="UA_UAF_Calcs1">
    <tabColor theme="6"/>
  </sheetPr>
  <dimension ref="A1:J33"/>
  <sheetViews>
    <sheetView zoomScale="110" zoomScaleNormal="110" zoomScaleSheetLayoutView="100" workbookViewId="0">
      <selection activeCell="B30" sqref="B30"/>
    </sheetView>
  </sheetViews>
  <sheetFormatPr defaultRowHeight="11.25"/>
  <cols>
    <col min="1" max="1" width="15.7109375" style="1" customWidth="1"/>
    <col min="2" max="2" width="9.140625" style="1"/>
    <col min="3" max="5" width="10.42578125" style="1" customWidth="1"/>
    <col min="6" max="6" width="17.140625" style="1" customWidth="1"/>
    <col min="7" max="16384" width="9.140625" style="1"/>
  </cols>
  <sheetData>
    <row r="1" spans="1:10">
      <c r="A1" s="2" t="str">
        <f>'UA UAF Calcs'!A1</f>
        <v>v. 08.29.2023</v>
      </c>
      <c r="B1" s="2"/>
      <c r="C1" s="2"/>
      <c r="D1" s="2"/>
      <c r="E1" s="2"/>
      <c r="F1" s="2"/>
      <c r="G1" s="2"/>
    </row>
    <row r="2" spans="1:10" ht="12.75">
      <c r="A2" s="75" t="s">
        <v>77</v>
      </c>
      <c r="B2" s="2"/>
      <c r="C2" s="2"/>
      <c r="D2" s="2"/>
      <c r="E2" s="2"/>
      <c r="F2" s="2"/>
      <c r="G2" s="2"/>
      <c r="H2" s="5"/>
      <c r="I2" s="5"/>
      <c r="J2" s="5"/>
    </row>
    <row r="3" spans="1:10">
      <c r="A3" s="76"/>
      <c r="B3" s="2"/>
      <c r="C3" s="2"/>
      <c r="D3" s="2"/>
      <c r="E3" s="2"/>
      <c r="F3" s="2"/>
      <c r="G3" s="2"/>
      <c r="H3" s="5"/>
      <c r="I3" s="5"/>
      <c r="J3" s="5"/>
    </row>
    <row r="4" spans="1:10" ht="12.75" customHeight="1">
      <c r="A4" s="76" t="s">
        <v>0</v>
      </c>
      <c r="B4" s="177" t="str">
        <f>IF('UA UAF Calcs'!B2="","",'UA UAF Calcs'!B2)</f>
        <v/>
      </c>
      <c r="C4" s="177"/>
      <c r="D4" s="177"/>
      <c r="E4" s="2"/>
      <c r="F4" s="76"/>
      <c r="G4" s="96"/>
      <c r="H4" s="5"/>
      <c r="I4" s="5"/>
      <c r="J4" s="5"/>
    </row>
    <row r="5" spans="1:10" ht="12.75" customHeight="1">
      <c r="A5" s="76" t="s">
        <v>100</v>
      </c>
      <c r="B5" s="177" t="str">
        <f>IF('UA UAF Calcs'!G4="","",'UA UAF Calcs'!G4)</f>
        <v/>
      </c>
      <c r="C5" s="177"/>
      <c r="D5" s="177"/>
      <c r="E5" s="2"/>
      <c r="F5" s="76"/>
      <c r="G5" s="96"/>
      <c r="H5" s="5"/>
      <c r="I5" s="5"/>
      <c r="J5" s="5"/>
    </row>
    <row r="6" spans="1:10">
      <c r="A6" s="76"/>
      <c r="B6" s="2"/>
      <c r="C6" s="2"/>
      <c r="D6" s="2"/>
      <c r="E6" s="2"/>
      <c r="F6" s="76"/>
      <c r="G6" s="2"/>
      <c r="H6" s="5"/>
      <c r="I6" s="5"/>
      <c r="J6" s="5"/>
    </row>
    <row r="7" spans="1:10">
      <c r="A7" s="76" t="s">
        <v>68</v>
      </c>
      <c r="B7" s="142" t="str">
        <f>IF('UA UAF Calcs'!E52&lt;&gt;"",'UA UAF Calcs'!E52,IF('UA UAF Calcs'!E30&lt;&gt;"",'UA UAF Calcs'!E30,""))</f>
        <v/>
      </c>
      <c r="C7" s="2"/>
      <c r="D7" s="76" t="s">
        <v>4</v>
      </c>
      <c r="E7" s="141" t="str">
        <f>IF('UA UAF Calcs'!G2="","",'UA UAF Calcs'!G2)</f>
        <v/>
      </c>
      <c r="F7" s="2"/>
      <c r="G7" s="2"/>
    </row>
    <row r="8" spans="1:10" ht="12" thickBot="1">
      <c r="A8" s="76"/>
      <c r="B8" s="2"/>
      <c r="C8" s="2"/>
      <c r="D8" s="2"/>
      <c r="E8" s="2"/>
      <c r="F8" s="76"/>
      <c r="G8" s="2"/>
    </row>
    <row r="9" spans="1:10" s="9" customFormat="1" ht="56.25" customHeight="1" thickBot="1">
      <c r="A9" s="77" t="s">
        <v>2</v>
      </c>
      <c r="B9" s="78" t="s">
        <v>3</v>
      </c>
      <c r="C9" s="79" t="s">
        <v>86</v>
      </c>
      <c r="D9" s="79" t="s">
        <v>78</v>
      </c>
      <c r="E9" s="79" t="s">
        <v>72</v>
      </c>
      <c r="F9" s="80" t="s">
        <v>73</v>
      </c>
      <c r="G9" s="97"/>
    </row>
    <row r="10" spans="1:10" ht="17.25" customHeight="1">
      <c r="A10" s="81" t="str">
        <f>IF('UA UAF Calcs'!A13="","",'UA UAF Calcs'!A13)</f>
        <v/>
      </c>
      <c r="B10" s="82" t="str">
        <f>IF('UA UAF Calcs'!B13="","",'UA UAF Calcs'!B13)</f>
        <v/>
      </c>
      <c r="C10" s="83" t="str">
        <f>IF('UA UAF Calcs'!G35&lt;&gt;"",'UA UAF Calcs'!G35,IF('UA UAF Calcs'!G13&lt;&gt;"",'UA UAF Calcs'!G13,""))</f>
        <v/>
      </c>
      <c r="D10" s="83" t="str">
        <f>IF(A10="","",IF($B$7='UA UAF Calcs'!$E$52,'UA UAF Calcs'!G57,'UA UAF Calcs'!G35))</f>
        <v/>
      </c>
      <c r="E10" s="84" t="str">
        <f>IF(A10="","",IF($B$7='UA UAF Calcs'!$E$52,'UA UAF Calcs'!H57,'UA UAF Calcs'!H35))</f>
        <v/>
      </c>
      <c r="F10" s="85" t="str">
        <f>IF(B10="","",IF(E10&lt;0,"Yes","No"))</f>
        <v/>
      </c>
      <c r="G10" s="2"/>
    </row>
    <row r="11" spans="1:10" ht="17.25" customHeight="1">
      <c r="A11" s="86" t="str">
        <f>IF('UA UAF Calcs'!A14="","",'UA UAF Calcs'!A14)</f>
        <v/>
      </c>
      <c r="B11" s="87" t="str">
        <f>IF('UA UAF Calcs'!B14="","",'UA UAF Calcs'!B14)</f>
        <v/>
      </c>
      <c r="C11" s="88" t="str">
        <f>IF('UA UAF Calcs'!G36&lt;&gt;"",'UA UAF Calcs'!G36,IF('UA UAF Calcs'!G14&lt;&gt;"",'UA UAF Calcs'!G14,""))</f>
        <v/>
      </c>
      <c r="D11" s="88" t="str">
        <f>IF(A11="","",IF($B$7='UA UAF Calcs'!$E$52,'UA UAF Calcs'!G58,'UA UAF Calcs'!G36))</f>
        <v/>
      </c>
      <c r="E11" s="89" t="str">
        <f>IF(A11="","",IF($B$7='UA UAF Calcs'!$E$52,'UA UAF Calcs'!H58,'UA UAF Calcs'!H36))</f>
        <v/>
      </c>
      <c r="F11" s="90" t="str">
        <f t="shared" ref="F11:F24" si="0">IF(B11="","",IF(E11&lt;0,"Yes","No"))</f>
        <v/>
      </c>
      <c r="G11" s="2"/>
    </row>
    <row r="12" spans="1:10" ht="17.25" customHeight="1">
      <c r="A12" s="86" t="str">
        <f>IF('UA UAF Calcs'!A15="","",'UA UAF Calcs'!A15)</f>
        <v/>
      </c>
      <c r="B12" s="87" t="str">
        <f>IF('UA UAF Calcs'!B15="","",'UA UAF Calcs'!B15)</f>
        <v/>
      </c>
      <c r="C12" s="88" t="str">
        <f>IF('UA UAF Calcs'!G37&lt;&gt;"",'UA UAF Calcs'!G37,IF('UA UAF Calcs'!G15&lt;&gt;"",'UA UAF Calcs'!G15,""))</f>
        <v/>
      </c>
      <c r="D12" s="88" t="str">
        <f>IF(A12="","",IF($B$7='UA UAF Calcs'!$E$52,'UA UAF Calcs'!G59,'UA UAF Calcs'!G37))</f>
        <v/>
      </c>
      <c r="E12" s="89" t="str">
        <f>IF(A12="","",IF($B$7='UA UAF Calcs'!$E$52,'UA UAF Calcs'!H59,'UA UAF Calcs'!H37))</f>
        <v/>
      </c>
      <c r="F12" s="90" t="str">
        <f t="shared" si="0"/>
        <v/>
      </c>
      <c r="G12" s="2"/>
    </row>
    <row r="13" spans="1:10" ht="17.25" customHeight="1">
      <c r="A13" s="86" t="str">
        <f>IF('UA UAF Calcs'!A16="","",'UA UAF Calcs'!A16)</f>
        <v/>
      </c>
      <c r="B13" s="87" t="str">
        <f>IF('UA UAF Calcs'!B16="","",'UA UAF Calcs'!B16)</f>
        <v/>
      </c>
      <c r="C13" s="88" t="str">
        <f>IF('UA UAF Calcs'!G38&lt;&gt;"",'UA UAF Calcs'!G38,IF('UA UAF Calcs'!G16&lt;&gt;"",'UA UAF Calcs'!G16,""))</f>
        <v/>
      </c>
      <c r="D13" s="88" t="str">
        <f>IF(A13="","",IF($B$7='UA UAF Calcs'!$E$52,'UA UAF Calcs'!G60,'UA UAF Calcs'!G38))</f>
        <v/>
      </c>
      <c r="E13" s="89" t="str">
        <f>IF(A13="","",IF($B$7='UA UAF Calcs'!$E$52,'UA UAF Calcs'!H60,'UA UAF Calcs'!H38))</f>
        <v/>
      </c>
      <c r="F13" s="90" t="str">
        <f t="shared" si="0"/>
        <v/>
      </c>
      <c r="G13" s="2"/>
    </row>
    <row r="14" spans="1:10" ht="17.25" customHeight="1">
      <c r="A14" s="86" t="str">
        <f>IF('UA UAF Calcs'!A17="","",'UA UAF Calcs'!A17)</f>
        <v/>
      </c>
      <c r="B14" s="87" t="str">
        <f>IF('UA UAF Calcs'!B17="","",'UA UAF Calcs'!B17)</f>
        <v/>
      </c>
      <c r="C14" s="88" t="str">
        <f>IF('UA UAF Calcs'!G39&lt;&gt;"",'UA UAF Calcs'!G39,IF('UA UAF Calcs'!G17&lt;&gt;"",'UA UAF Calcs'!G17,""))</f>
        <v/>
      </c>
      <c r="D14" s="88" t="str">
        <f>IF(A14="","",IF($B$7='UA UAF Calcs'!$E$52,'UA UAF Calcs'!G61,'UA UAF Calcs'!G39))</f>
        <v/>
      </c>
      <c r="E14" s="89" t="str">
        <f>IF(A14="","",IF($B$7='UA UAF Calcs'!$E$52,'UA UAF Calcs'!H61,'UA UAF Calcs'!H39))</f>
        <v/>
      </c>
      <c r="F14" s="90" t="str">
        <f t="shared" si="0"/>
        <v/>
      </c>
      <c r="G14" s="2"/>
    </row>
    <row r="15" spans="1:10" ht="17.25" customHeight="1">
      <c r="A15" s="86" t="str">
        <f>IF('UA UAF Calcs'!A18="","",'UA UAF Calcs'!A18)</f>
        <v/>
      </c>
      <c r="B15" s="87" t="str">
        <f>IF('UA UAF Calcs'!B18="","",'UA UAF Calcs'!B18)</f>
        <v/>
      </c>
      <c r="C15" s="88" t="str">
        <f>IF('UA UAF Calcs'!G40&lt;&gt;"",'UA UAF Calcs'!G40,IF('UA UAF Calcs'!G18&lt;&gt;"",'UA UAF Calcs'!G18,""))</f>
        <v/>
      </c>
      <c r="D15" s="88" t="str">
        <f>IF(A15="","",IF($B$7='UA UAF Calcs'!$E$52,'UA UAF Calcs'!G62,'UA UAF Calcs'!G40))</f>
        <v/>
      </c>
      <c r="E15" s="89" t="str">
        <f>IF(A15="","",IF($B$7='UA UAF Calcs'!$E$52,'UA UAF Calcs'!H62,'UA UAF Calcs'!H40))</f>
        <v/>
      </c>
      <c r="F15" s="90" t="str">
        <f t="shared" si="0"/>
        <v/>
      </c>
      <c r="G15" s="2"/>
    </row>
    <row r="16" spans="1:10" ht="17.25" customHeight="1">
      <c r="A16" s="86" t="str">
        <f>IF('UA UAF Calcs'!A19="","",'UA UAF Calcs'!A19)</f>
        <v/>
      </c>
      <c r="B16" s="87" t="str">
        <f>IF('UA UAF Calcs'!B19="","",'UA UAF Calcs'!B19)</f>
        <v/>
      </c>
      <c r="C16" s="88" t="str">
        <f>IF('UA UAF Calcs'!G41&lt;&gt;"",'UA UAF Calcs'!G41,IF('UA UAF Calcs'!G19&lt;&gt;"",'UA UAF Calcs'!G19,""))</f>
        <v/>
      </c>
      <c r="D16" s="88" t="str">
        <f>IF(A16="","",IF($B$7='UA UAF Calcs'!$E$52,'UA UAF Calcs'!G63,'UA UAF Calcs'!G41))</f>
        <v/>
      </c>
      <c r="E16" s="89" t="str">
        <f>IF(A16="","",IF($B$7='UA UAF Calcs'!$E$52,'UA UAF Calcs'!H63,'UA UAF Calcs'!H41))</f>
        <v/>
      </c>
      <c r="F16" s="90" t="str">
        <f t="shared" si="0"/>
        <v/>
      </c>
      <c r="G16" s="2"/>
    </row>
    <row r="17" spans="1:10" ht="17.25" customHeight="1">
      <c r="A17" s="86" t="str">
        <f>IF('UA UAF Calcs'!A20="","",'UA UAF Calcs'!A20)</f>
        <v/>
      </c>
      <c r="B17" s="87" t="str">
        <f>IF('UA UAF Calcs'!B20="","",'UA UAF Calcs'!B20)</f>
        <v/>
      </c>
      <c r="C17" s="88" t="str">
        <f>IF('UA UAF Calcs'!G42&lt;&gt;"",'UA UAF Calcs'!G42,IF('UA UAF Calcs'!G20&lt;&gt;"",'UA UAF Calcs'!G20,""))</f>
        <v/>
      </c>
      <c r="D17" s="88" t="str">
        <f>IF(A17="","",IF($B$7='UA UAF Calcs'!$E$52,'UA UAF Calcs'!G64,'UA UAF Calcs'!G42))</f>
        <v/>
      </c>
      <c r="E17" s="89" t="str">
        <f>IF(A17="","",IF($B$7='UA UAF Calcs'!$E$52,'UA UAF Calcs'!H64,'UA UAF Calcs'!H42))</f>
        <v/>
      </c>
      <c r="F17" s="90" t="str">
        <f t="shared" si="0"/>
        <v/>
      </c>
      <c r="G17" s="2"/>
    </row>
    <row r="18" spans="1:10" ht="17.25" customHeight="1">
      <c r="A18" s="86" t="str">
        <f>IF('UA UAF Calcs'!A21="","",'UA UAF Calcs'!A21)</f>
        <v/>
      </c>
      <c r="B18" s="87" t="str">
        <f>IF('UA UAF Calcs'!B21="","",'UA UAF Calcs'!B21)</f>
        <v/>
      </c>
      <c r="C18" s="88" t="str">
        <f>IF('UA UAF Calcs'!G43&lt;&gt;"",'UA UAF Calcs'!G43,IF('UA UAF Calcs'!G21&lt;&gt;"",'UA UAF Calcs'!G21,""))</f>
        <v/>
      </c>
      <c r="D18" s="88" t="str">
        <f>IF(A18="","",IF($B$7='UA UAF Calcs'!$E$52,'UA UAF Calcs'!G65,'UA UAF Calcs'!G43))</f>
        <v/>
      </c>
      <c r="E18" s="89" t="str">
        <f>IF(A18="","",IF($B$7='UA UAF Calcs'!$E$52,'UA UAF Calcs'!H65,'UA UAF Calcs'!H43))</f>
        <v/>
      </c>
      <c r="F18" s="90" t="str">
        <f t="shared" si="0"/>
        <v/>
      </c>
      <c r="G18" s="2"/>
    </row>
    <row r="19" spans="1:10" ht="17.25" customHeight="1">
      <c r="A19" s="86" t="str">
        <f>IF('UA UAF Calcs'!A22="","",'UA UAF Calcs'!A22)</f>
        <v/>
      </c>
      <c r="B19" s="87" t="str">
        <f>IF('UA UAF Calcs'!B22="","",'UA UAF Calcs'!B22)</f>
        <v/>
      </c>
      <c r="C19" s="88" t="str">
        <f>IF('UA UAF Calcs'!G44&lt;&gt;"",'UA UAF Calcs'!G44,IF('UA UAF Calcs'!G22&lt;&gt;"",'UA UAF Calcs'!G22,""))</f>
        <v/>
      </c>
      <c r="D19" s="88" t="str">
        <f>IF(A19="","",IF($B$7='UA UAF Calcs'!$E$52,'UA UAF Calcs'!G66,'UA UAF Calcs'!G44))</f>
        <v/>
      </c>
      <c r="E19" s="89" t="str">
        <f>IF(A19="","",IF($B$7='UA UAF Calcs'!$E$52,'UA UAF Calcs'!H66,'UA UAF Calcs'!H44))</f>
        <v/>
      </c>
      <c r="F19" s="90" t="str">
        <f t="shared" si="0"/>
        <v/>
      </c>
      <c r="G19" s="2"/>
    </row>
    <row r="20" spans="1:10" ht="17.25" customHeight="1">
      <c r="A20" s="86" t="str">
        <f>IF('UA UAF Calcs'!A23="","",'UA UAF Calcs'!A23)</f>
        <v/>
      </c>
      <c r="B20" s="87" t="str">
        <f>IF('UA UAF Calcs'!B23="","",'UA UAF Calcs'!B23)</f>
        <v/>
      </c>
      <c r="C20" s="88" t="str">
        <f>IF('UA UAF Calcs'!G45&lt;&gt;"",'UA UAF Calcs'!G45,IF('UA UAF Calcs'!G23&lt;&gt;"",'UA UAF Calcs'!G23,""))</f>
        <v/>
      </c>
      <c r="D20" s="88" t="str">
        <f>IF(A20="","",IF($B$7='UA UAF Calcs'!$E$52,'UA UAF Calcs'!G67,'UA UAF Calcs'!G45))</f>
        <v/>
      </c>
      <c r="E20" s="89" t="str">
        <f>IF(A20="","",IF($B$7='UA UAF Calcs'!$E$52,'UA UAF Calcs'!H67,'UA UAF Calcs'!H45))</f>
        <v/>
      </c>
      <c r="F20" s="90" t="str">
        <f t="shared" si="0"/>
        <v/>
      </c>
      <c r="G20" s="2"/>
    </row>
    <row r="21" spans="1:10" ht="17.25" customHeight="1">
      <c r="A21" s="86" t="str">
        <f>IF('UA UAF Calcs'!A24="","",'UA UAF Calcs'!A24)</f>
        <v/>
      </c>
      <c r="B21" s="87" t="str">
        <f>IF('UA UAF Calcs'!B24="","",'UA UAF Calcs'!B24)</f>
        <v/>
      </c>
      <c r="C21" s="88" t="str">
        <f>IF('UA UAF Calcs'!G46&lt;&gt;"",'UA UAF Calcs'!G46,IF('UA UAF Calcs'!G24&lt;&gt;"",'UA UAF Calcs'!G24,""))</f>
        <v/>
      </c>
      <c r="D21" s="88" t="str">
        <f>IF(A21="","",IF($B$7='UA UAF Calcs'!$E$52,'UA UAF Calcs'!G68,'UA UAF Calcs'!G46))</f>
        <v/>
      </c>
      <c r="E21" s="89" t="str">
        <f>IF(A21="","",IF($B$7='UA UAF Calcs'!$E$52,'UA UAF Calcs'!H68,'UA UAF Calcs'!H46))</f>
        <v/>
      </c>
      <c r="F21" s="90" t="str">
        <f t="shared" si="0"/>
        <v/>
      </c>
      <c r="G21" s="2"/>
    </row>
    <row r="22" spans="1:10" ht="17.25" customHeight="1">
      <c r="A22" s="86" t="str">
        <f>IF('UA UAF Calcs'!A25="","",'UA UAF Calcs'!A25)</f>
        <v/>
      </c>
      <c r="B22" s="87" t="str">
        <f>IF('UA UAF Calcs'!B25="","",'UA UAF Calcs'!B25)</f>
        <v/>
      </c>
      <c r="C22" s="88" t="str">
        <f>IF('UA UAF Calcs'!G47&lt;&gt;"",'UA UAF Calcs'!G47,IF('UA UAF Calcs'!G25&lt;&gt;"",'UA UAF Calcs'!G25,""))</f>
        <v/>
      </c>
      <c r="D22" s="88" t="str">
        <f>IF(A22="","",IF($B$7='UA UAF Calcs'!$E$52,'UA UAF Calcs'!G69,'UA UAF Calcs'!G47))</f>
        <v/>
      </c>
      <c r="E22" s="89" t="str">
        <f>IF(A22="","",IF($B$7='UA UAF Calcs'!$E$52,'UA UAF Calcs'!H69,'UA UAF Calcs'!H47))</f>
        <v/>
      </c>
      <c r="F22" s="90" t="str">
        <f t="shared" si="0"/>
        <v/>
      </c>
      <c r="G22" s="2"/>
    </row>
    <row r="23" spans="1:10" ht="17.25" customHeight="1">
      <c r="A23" s="86" t="str">
        <f>IF('UA UAF Calcs'!A26="","",'UA UAF Calcs'!A26)</f>
        <v/>
      </c>
      <c r="B23" s="87" t="str">
        <f>IF('UA UAF Calcs'!B26="","",'UA UAF Calcs'!B26)</f>
        <v/>
      </c>
      <c r="C23" s="88" t="str">
        <f>IF('UA UAF Calcs'!G48&lt;&gt;"",'UA UAF Calcs'!G48,IF('UA UAF Calcs'!G26&lt;&gt;"",'UA UAF Calcs'!G26,""))</f>
        <v/>
      </c>
      <c r="D23" s="88" t="str">
        <f>IF(A23="","",IF($B$7='UA UAF Calcs'!$E$52,'UA UAF Calcs'!G70,'UA UAF Calcs'!G48))</f>
        <v/>
      </c>
      <c r="E23" s="89" t="str">
        <f>IF(A23="","",IF($B$7='UA UAF Calcs'!$E$52,'UA UAF Calcs'!H70,'UA UAF Calcs'!H48))</f>
        <v/>
      </c>
      <c r="F23" s="90" t="str">
        <f t="shared" si="0"/>
        <v/>
      </c>
      <c r="G23" s="2"/>
    </row>
    <row r="24" spans="1:10" ht="17.25" customHeight="1" thickBot="1">
      <c r="A24" s="91" t="str">
        <f>IF('UA UAF Calcs'!A27="","",'UA UAF Calcs'!A27)</f>
        <v/>
      </c>
      <c r="B24" s="92" t="str">
        <f>IF('UA UAF Calcs'!B27="","",'UA UAF Calcs'!B27)</f>
        <v/>
      </c>
      <c r="C24" s="93" t="str">
        <f>IF('UA UAF Calcs'!G49&lt;&gt;"",'UA UAF Calcs'!G49,IF('UA UAF Calcs'!G27&lt;&gt;"",'UA UAF Calcs'!G27,""))</f>
        <v/>
      </c>
      <c r="D24" s="93" t="str">
        <f>IF(A24="","",IF($B$7='UA UAF Calcs'!$E$52,'UA UAF Calcs'!G71,'UA UAF Calcs'!G49))</f>
        <v/>
      </c>
      <c r="E24" s="94" t="str">
        <f>IF(A24="","",IF($B$7='UA UAF Calcs'!$E$52,'UA UAF Calcs'!H71,'UA UAF Calcs'!H49))</f>
        <v/>
      </c>
      <c r="F24" s="95" t="str">
        <f t="shared" si="0"/>
        <v/>
      </c>
      <c r="G24" s="2"/>
    </row>
    <row r="25" spans="1:10">
      <c r="A25" s="2"/>
      <c r="B25" s="2"/>
      <c r="C25" s="2"/>
      <c r="D25" s="2"/>
      <c r="E25" s="2"/>
      <c r="F25" s="2"/>
      <c r="G25" s="2"/>
    </row>
    <row r="26" spans="1:10" s="20" customFormat="1" ht="21" customHeight="1">
      <c r="A26" s="175" t="s">
        <v>74</v>
      </c>
      <c r="B26" s="175"/>
      <c r="C26" s="175"/>
      <c r="D26" s="175"/>
      <c r="E26" s="175"/>
      <c r="F26" s="175"/>
      <c r="G26" s="175"/>
      <c r="H26" s="41"/>
      <c r="I26" s="41"/>
      <c r="J26" s="41"/>
    </row>
    <row r="27" spans="1:10" s="5" customFormat="1" ht="38.25" customHeight="1">
      <c r="A27" s="176" t="s">
        <v>75</v>
      </c>
      <c r="B27" s="176"/>
      <c r="C27" s="176"/>
      <c r="D27" s="176"/>
      <c r="E27" s="176"/>
      <c r="F27" s="176"/>
      <c r="G27" s="176"/>
      <c r="H27" s="3"/>
      <c r="I27" s="3"/>
      <c r="J27" s="3"/>
    </row>
    <row r="28" spans="1:10" s="5" customFormat="1"/>
    <row r="29" spans="1:10" s="5" customFormat="1"/>
    <row r="30" spans="1:10" s="5" customFormat="1" ht="13.5" thickBot="1">
      <c r="A30" s="12" t="s">
        <v>76</v>
      </c>
      <c r="B30" s="13"/>
      <c r="C30" s="13"/>
      <c r="D30" s="13"/>
      <c r="E30" s="13"/>
    </row>
    <row r="31" spans="1:10" s="5" customFormat="1" ht="12.75">
      <c r="A31" s="8"/>
    </row>
    <row r="32" spans="1:10" s="5" customFormat="1" ht="12.75">
      <c r="A32" s="8"/>
    </row>
    <row r="33" spans="1:5" s="5" customFormat="1" ht="13.5" thickBot="1">
      <c r="A33" s="12" t="s">
        <v>1</v>
      </c>
      <c r="B33" s="13"/>
      <c r="C33" s="13"/>
      <c r="D33" s="13"/>
      <c r="E33" s="13"/>
    </row>
  </sheetData>
  <sheetProtection algorithmName="SHA-512" hashValue="+6UKYzTzEnLOi939YDJo2Ik0HUEtmlEo3KntMtTBT2L+8gQm2rNfAuqtimxFMgXUmwr3SgRebVGkZPjaEJl5OQ==" saltValue="i3DjgyrzzFvP4JgLnU2Zkg==" spinCount="100000" sheet="1" formatCells="0" formatColumns="0" formatRows="0" selectLockedCells="1"/>
  <mergeCells count="4">
    <mergeCell ref="A26:G26"/>
    <mergeCell ref="A27:G27"/>
    <mergeCell ref="B4:D4"/>
    <mergeCell ref="B5:D5"/>
  </mergeCells>
  <conditionalFormatting sqref="F10:F24">
    <cfRule type="containsText" dxfId="0" priority="35" operator="containsText" text="Yes">
      <formula>NOT(ISERROR(SEARCH("Yes",F10)))</formula>
    </cfRule>
  </conditionalFormatting>
  <pageMargins left="0.7" right="0.7" top="0.75" bottom="0.75" header="0.3" footer="0.3"/>
  <pageSetup fitToHeight="0" orientation="portrait" r:id="rId1"/>
  <headerFooter>
    <oddFooter>&amp;C&amp;9©2023 Contract Management Services
&amp;G&amp;R&amp;9Rev 1</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UAF_Rates">
    <tabColor theme="1"/>
  </sheetPr>
  <dimension ref="A1:T57"/>
  <sheetViews>
    <sheetView workbookViewId="0">
      <pane ySplit="3" topLeftCell="A4" activePane="bottomLeft" state="frozen"/>
      <selection activeCell="K28" sqref="K28"/>
      <selection pane="bottomLeft"/>
    </sheetView>
  </sheetViews>
  <sheetFormatPr defaultRowHeight="12.75"/>
  <cols>
    <col min="1" max="1" width="22.7109375" style="48" bestFit="1" customWidth="1"/>
    <col min="2" max="2" width="9.28515625" style="48" bestFit="1" customWidth="1"/>
    <col min="3" max="3" width="10.85546875" style="48" bestFit="1" customWidth="1"/>
    <col min="4" max="4" width="11.42578125" style="48" customWidth="1"/>
    <col min="5" max="5" width="5.5703125" style="48" bestFit="1" customWidth="1"/>
    <col min="6" max="6" width="21.42578125" style="48" bestFit="1" customWidth="1"/>
    <col min="7" max="7" width="9.28515625" style="48" bestFit="1" customWidth="1"/>
    <col min="8" max="8" width="10.85546875" style="48" bestFit="1" customWidth="1"/>
    <col min="9" max="9" width="11.5703125" style="48" customWidth="1"/>
    <col min="10" max="10" width="5.5703125" style="48" bestFit="1" customWidth="1"/>
    <col min="11" max="11" width="17.7109375" style="48" bestFit="1" customWidth="1"/>
    <col min="12" max="13" width="9.140625" style="48"/>
    <col min="14" max="14" width="11.85546875" style="48" customWidth="1"/>
    <col min="15" max="16384" width="9.140625" style="48"/>
  </cols>
  <sheetData>
    <row r="1" spans="1:20" ht="15">
      <c r="A1" s="25">
        <v>2022</v>
      </c>
      <c r="B1" s="42" t="s">
        <v>68</v>
      </c>
      <c r="C1" s="43">
        <v>44603</v>
      </c>
      <c r="D1" s="42"/>
      <c r="E1" s="42"/>
      <c r="F1" s="26">
        <v>2023</v>
      </c>
      <c r="G1" s="44" t="s">
        <v>68</v>
      </c>
      <c r="H1" s="45">
        <v>44968</v>
      </c>
      <c r="I1" s="44"/>
      <c r="J1" s="44"/>
      <c r="K1" s="27">
        <v>2024</v>
      </c>
      <c r="L1" s="46" t="s">
        <v>68</v>
      </c>
      <c r="M1" s="47">
        <v>45333</v>
      </c>
      <c r="N1" s="46"/>
      <c r="O1" s="46"/>
    </row>
    <row r="2" spans="1:20">
      <c r="A2" s="28"/>
      <c r="B2" s="49" t="s">
        <v>79</v>
      </c>
      <c r="C2" s="43">
        <v>44967</v>
      </c>
      <c r="D2" s="42"/>
      <c r="E2" s="42"/>
      <c r="F2" s="44"/>
      <c r="G2" s="50" t="s">
        <v>79</v>
      </c>
      <c r="H2" s="45">
        <v>45332</v>
      </c>
      <c r="I2" s="44"/>
      <c r="J2" s="44"/>
      <c r="K2" s="46"/>
      <c r="L2" s="51" t="s">
        <v>79</v>
      </c>
      <c r="M2" s="47"/>
      <c r="N2" s="46"/>
      <c r="O2" s="46"/>
    </row>
    <row r="3" spans="1:20" ht="25.5">
      <c r="A3" s="42" t="s">
        <v>6</v>
      </c>
      <c r="B3" s="52" t="s">
        <v>84</v>
      </c>
      <c r="C3" s="53" t="s">
        <v>10</v>
      </c>
      <c r="D3" s="54" t="s">
        <v>12</v>
      </c>
      <c r="E3" s="53" t="s">
        <v>85</v>
      </c>
      <c r="F3" s="44" t="s">
        <v>6</v>
      </c>
      <c r="G3" s="44" t="s">
        <v>84</v>
      </c>
      <c r="H3" s="44" t="s">
        <v>10</v>
      </c>
      <c r="I3" s="55" t="s">
        <v>12</v>
      </c>
      <c r="J3" s="44" t="s">
        <v>85</v>
      </c>
      <c r="K3" s="46" t="s">
        <v>6</v>
      </c>
      <c r="L3" s="46" t="s">
        <v>84</v>
      </c>
      <c r="M3" s="46" t="s">
        <v>10</v>
      </c>
      <c r="N3" s="56" t="s">
        <v>12</v>
      </c>
      <c r="O3" s="46" t="s">
        <v>85</v>
      </c>
    </row>
    <row r="4" spans="1:20" ht="15">
      <c r="A4" s="48" t="s">
        <v>14</v>
      </c>
      <c r="B4" s="33">
        <v>1.01</v>
      </c>
      <c r="C4" s="33">
        <v>1.0349999999999999</v>
      </c>
      <c r="D4" s="33">
        <v>1.034</v>
      </c>
      <c r="E4" s="33">
        <v>0.84699999999999998</v>
      </c>
      <c r="F4" s="48" t="s">
        <v>14</v>
      </c>
      <c r="G4" s="33">
        <v>1.042</v>
      </c>
      <c r="H4" s="33">
        <v>1.0209999999999999</v>
      </c>
      <c r="I4" s="33">
        <v>1.052</v>
      </c>
      <c r="J4" s="33">
        <v>1.512</v>
      </c>
      <c r="K4" s="57" t="s">
        <v>14</v>
      </c>
      <c r="L4" s="58">
        <v>1.08</v>
      </c>
      <c r="M4" s="58">
        <v>1.286</v>
      </c>
      <c r="N4" s="58">
        <v>1.0580000000000001</v>
      </c>
      <c r="O4" s="58">
        <v>1.29</v>
      </c>
      <c r="R4" s="59" t="s">
        <v>80</v>
      </c>
      <c r="S4" s="59" t="s">
        <v>81</v>
      </c>
      <c r="T4" s="59" t="s">
        <v>82</v>
      </c>
    </row>
    <row r="5" spans="1:20" ht="15">
      <c r="A5" s="48" t="s">
        <v>15</v>
      </c>
      <c r="B5" s="33">
        <v>0.997</v>
      </c>
      <c r="C5" s="33">
        <v>1.002</v>
      </c>
      <c r="D5" s="33">
        <v>1.034</v>
      </c>
      <c r="E5" s="33">
        <v>0.84699999999999998</v>
      </c>
      <c r="F5" s="48" t="s">
        <v>15</v>
      </c>
      <c r="G5" s="33">
        <v>1.0369999999999999</v>
      </c>
      <c r="H5" s="33">
        <v>0.996</v>
      </c>
      <c r="I5" s="33">
        <v>1.052</v>
      </c>
      <c r="J5" s="33">
        <v>1.512</v>
      </c>
      <c r="K5" s="57" t="s">
        <v>15</v>
      </c>
      <c r="L5" s="58">
        <v>1.024</v>
      </c>
      <c r="M5" s="58">
        <v>1.0309999999999999</v>
      </c>
      <c r="N5" s="58">
        <v>1.0580000000000001</v>
      </c>
      <c r="O5" s="58">
        <v>1.29</v>
      </c>
      <c r="R5" s="31">
        <v>44603</v>
      </c>
      <c r="S5" s="31">
        <v>44967</v>
      </c>
      <c r="T5" s="29">
        <v>2022</v>
      </c>
    </row>
    <row r="6" spans="1:20" ht="15">
      <c r="A6" s="48" t="s">
        <v>16</v>
      </c>
      <c r="B6" s="33">
        <v>0.998</v>
      </c>
      <c r="C6" s="33">
        <v>0.97199999999999998</v>
      </c>
      <c r="D6" s="33">
        <v>1.034</v>
      </c>
      <c r="E6" s="33">
        <v>0.84699999999999998</v>
      </c>
      <c r="F6" s="48" t="s">
        <v>16</v>
      </c>
      <c r="G6" s="33">
        <v>1.0009999999999999</v>
      </c>
      <c r="H6" s="33">
        <v>0.99299999999999999</v>
      </c>
      <c r="I6" s="33">
        <v>1.052</v>
      </c>
      <c r="J6" s="33">
        <v>1.512</v>
      </c>
      <c r="K6" s="57" t="s">
        <v>16</v>
      </c>
      <c r="L6" s="58">
        <v>1.0569999999999999</v>
      </c>
      <c r="M6" s="58">
        <v>1.1659999999999999</v>
      </c>
      <c r="N6" s="58">
        <v>1.0580000000000001</v>
      </c>
      <c r="O6" s="58">
        <v>1.29</v>
      </c>
      <c r="R6" s="31">
        <v>44968</v>
      </c>
      <c r="S6" s="31">
        <v>45332</v>
      </c>
      <c r="T6" s="30">
        <v>2023</v>
      </c>
    </row>
    <row r="7" spans="1:20" ht="15">
      <c r="A7" s="48" t="s">
        <v>17</v>
      </c>
      <c r="B7" s="33">
        <v>1.0609999999999999</v>
      </c>
      <c r="C7" s="33">
        <v>1.0840000000000001</v>
      </c>
      <c r="D7" s="33">
        <v>1.034</v>
      </c>
      <c r="E7" s="33">
        <v>0.84699999999999998</v>
      </c>
      <c r="F7" s="48" t="s">
        <v>17</v>
      </c>
      <c r="G7" s="33">
        <v>1.0229999999999999</v>
      </c>
      <c r="H7" s="33">
        <v>1.02</v>
      </c>
      <c r="I7" s="33">
        <v>1.052</v>
      </c>
      <c r="J7" s="33">
        <v>1.512</v>
      </c>
      <c r="K7" s="57" t="s">
        <v>17</v>
      </c>
      <c r="L7" s="58">
        <v>1.095</v>
      </c>
      <c r="M7" s="58">
        <v>1.512</v>
      </c>
      <c r="N7" s="58">
        <v>1.0580000000000001</v>
      </c>
      <c r="O7" s="58">
        <v>1.29</v>
      </c>
      <c r="R7" s="31">
        <v>45333</v>
      </c>
      <c r="S7" s="143"/>
      <c r="T7" s="32">
        <v>2024</v>
      </c>
    </row>
    <row r="8" spans="1:20" ht="15">
      <c r="A8" s="48" t="s">
        <v>18</v>
      </c>
      <c r="B8" s="33">
        <v>1.071</v>
      </c>
      <c r="C8" s="33">
        <v>1.1259999999999999</v>
      </c>
      <c r="D8" s="33">
        <v>1.034</v>
      </c>
      <c r="E8" s="33">
        <v>0.84699999999999998</v>
      </c>
      <c r="F8" s="48" t="s">
        <v>18</v>
      </c>
      <c r="G8" s="33">
        <v>0.96699999999999997</v>
      </c>
      <c r="H8" s="33">
        <v>1.482</v>
      </c>
      <c r="I8" s="33">
        <v>1.052</v>
      </c>
      <c r="J8" s="33">
        <v>1.512</v>
      </c>
      <c r="K8" s="57" t="s">
        <v>18</v>
      </c>
      <c r="L8" s="58">
        <v>1.093</v>
      </c>
      <c r="M8" s="58">
        <v>1.2989999999999999</v>
      </c>
      <c r="N8" s="58">
        <v>1.0580000000000001</v>
      </c>
      <c r="O8" s="58">
        <v>1.29</v>
      </c>
    </row>
    <row r="9" spans="1:20" ht="15">
      <c r="A9" s="48" t="s">
        <v>19</v>
      </c>
      <c r="B9" s="33">
        <v>1.0209999999999999</v>
      </c>
      <c r="C9" s="33">
        <v>0.92300000000000004</v>
      </c>
      <c r="D9" s="33">
        <v>1.034</v>
      </c>
      <c r="E9" s="33">
        <v>0.84699999999999998</v>
      </c>
      <c r="F9" s="48" t="s">
        <v>19</v>
      </c>
      <c r="G9" s="33">
        <v>1.115</v>
      </c>
      <c r="H9" s="33">
        <v>1.478</v>
      </c>
      <c r="I9" s="33">
        <v>1.052</v>
      </c>
      <c r="J9" s="33">
        <v>1.512</v>
      </c>
      <c r="K9" s="57" t="s">
        <v>19</v>
      </c>
      <c r="L9" s="58">
        <v>1.028</v>
      </c>
      <c r="M9" s="58">
        <v>1.4159999999999999</v>
      </c>
      <c r="N9" s="58">
        <v>1.0580000000000001</v>
      </c>
      <c r="O9" s="58">
        <v>1.29</v>
      </c>
    </row>
    <row r="10" spans="1:20" ht="15">
      <c r="A10" s="48" t="s">
        <v>20</v>
      </c>
      <c r="B10" s="33">
        <v>1.026</v>
      </c>
      <c r="C10" s="33">
        <v>1.0069999999999999</v>
      </c>
      <c r="D10" s="33">
        <v>1.034</v>
      </c>
      <c r="E10" s="33">
        <v>0.84099999999999997</v>
      </c>
      <c r="F10" s="48" t="s">
        <v>20</v>
      </c>
      <c r="G10" s="33">
        <v>1.0429999999999999</v>
      </c>
      <c r="H10" s="33">
        <v>1.0569999999999999</v>
      </c>
      <c r="I10" s="33">
        <v>1.052</v>
      </c>
      <c r="J10" s="33">
        <v>1.52</v>
      </c>
      <c r="K10" s="57" t="s">
        <v>20</v>
      </c>
      <c r="L10" s="58">
        <v>1.3029999999999999</v>
      </c>
      <c r="M10" s="58">
        <v>1.2490000000000001</v>
      </c>
      <c r="N10" s="58">
        <v>1.0580000000000001</v>
      </c>
      <c r="O10" s="58">
        <v>1.272</v>
      </c>
    </row>
    <row r="11" spans="1:20" ht="15">
      <c r="A11" s="48" t="s">
        <v>21</v>
      </c>
      <c r="B11" s="33">
        <v>1.012</v>
      </c>
      <c r="C11" s="33">
        <v>1.1240000000000001</v>
      </c>
      <c r="D11" s="33">
        <v>1.034</v>
      </c>
      <c r="E11" s="33">
        <v>0.879</v>
      </c>
      <c r="F11" s="48" t="s">
        <v>21</v>
      </c>
      <c r="G11" s="33">
        <v>1.145</v>
      </c>
      <c r="H11" s="33">
        <v>1.0069999999999999</v>
      </c>
      <c r="I11" s="33">
        <v>1.052</v>
      </c>
      <c r="J11" s="33">
        <v>1.446</v>
      </c>
      <c r="K11" s="57" t="s">
        <v>21</v>
      </c>
      <c r="L11" s="58">
        <v>1.1719999999999999</v>
      </c>
      <c r="M11" s="58">
        <v>1.3939999999999999</v>
      </c>
      <c r="N11" s="58">
        <v>1.0580000000000001</v>
      </c>
      <c r="O11" s="58">
        <v>1.3120000000000001</v>
      </c>
    </row>
    <row r="12" spans="1:20">
      <c r="A12" s="48" t="s">
        <v>62</v>
      </c>
      <c r="B12" s="33">
        <v>0.97299999999999998</v>
      </c>
      <c r="C12" s="33">
        <v>0.96499999999999997</v>
      </c>
      <c r="D12" s="33">
        <v>1.034</v>
      </c>
      <c r="E12" s="33">
        <v>0.83899999999999997</v>
      </c>
      <c r="F12" s="48" t="s">
        <v>88</v>
      </c>
      <c r="G12" s="33">
        <v>1.03</v>
      </c>
      <c r="H12" s="33">
        <v>0.99199999999999999</v>
      </c>
      <c r="I12" s="33">
        <v>1.052</v>
      </c>
      <c r="J12" s="33">
        <v>1.498</v>
      </c>
      <c r="K12" s="60" t="s">
        <v>88</v>
      </c>
      <c r="L12" s="58">
        <v>1.1439999999999999</v>
      </c>
      <c r="M12" s="58">
        <v>1.27</v>
      </c>
      <c r="N12" s="58">
        <v>1.0580000000000001</v>
      </c>
      <c r="O12" s="58">
        <v>1.286</v>
      </c>
    </row>
    <row r="13" spans="1:20" ht="15">
      <c r="A13" s="48" t="s">
        <v>22</v>
      </c>
      <c r="B13" s="33">
        <v>0.99</v>
      </c>
      <c r="C13" s="33">
        <v>0.98499999999999999</v>
      </c>
      <c r="D13" s="33">
        <v>1.034</v>
      </c>
      <c r="E13" s="33">
        <v>0.86799999999999999</v>
      </c>
      <c r="F13" s="48" t="s">
        <v>22</v>
      </c>
      <c r="G13" s="33">
        <v>1.0469999999999999</v>
      </c>
      <c r="H13" s="33">
        <v>0.996</v>
      </c>
      <c r="I13" s="33">
        <v>1.052</v>
      </c>
      <c r="J13" s="33">
        <v>1.498</v>
      </c>
      <c r="K13" s="57" t="s">
        <v>22</v>
      </c>
      <c r="L13" s="58">
        <v>1.1299999999999999</v>
      </c>
      <c r="M13" s="58">
        <v>1.41</v>
      </c>
      <c r="N13" s="58">
        <v>1.0580000000000001</v>
      </c>
      <c r="O13" s="58">
        <v>1.3049999999999999</v>
      </c>
    </row>
    <row r="14" spans="1:20" ht="15">
      <c r="A14" s="48" t="s">
        <v>23</v>
      </c>
      <c r="B14" s="33">
        <v>1.0049999999999999</v>
      </c>
      <c r="C14" s="33">
        <v>1.087</v>
      </c>
      <c r="D14" s="33">
        <v>1.034</v>
      </c>
      <c r="E14" s="33">
        <v>0.86799999999999999</v>
      </c>
      <c r="F14" s="48" t="s">
        <v>23</v>
      </c>
      <c r="G14" s="33">
        <v>1.1299999999999999</v>
      </c>
      <c r="H14" s="33">
        <v>1.24</v>
      </c>
      <c r="I14" s="33">
        <v>1.052</v>
      </c>
      <c r="J14" s="33">
        <v>1.498</v>
      </c>
      <c r="K14" s="57" t="s">
        <v>23</v>
      </c>
      <c r="L14" s="58">
        <v>1.052</v>
      </c>
      <c r="M14" s="58">
        <v>1.2410000000000001</v>
      </c>
      <c r="N14" s="58">
        <v>1.0580000000000001</v>
      </c>
      <c r="O14" s="58">
        <v>1.3049999999999999</v>
      </c>
    </row>
    <row r="15" spans="1:20" ht="15">
      <c r="A15" s="48" t="s">
        <v>24</v>
      </c>
      <c r="B15" s="33">
        <v>0.94599999999999995</v>
      </c>
      <c r="C15" s="33">
        <v>0.88100000000000001</v>
      </c>
      <c r="D15" s="33">
        <v>1.034</v>
      </c>
      <c r="E15" s="33">
        <v>0.84699999999999998</v>
      </c>
      <c r="F15" s="48" t="s">
        <v>24</v>
      </c>
      <c r="G15" s="33">
        <v>1.0129999999999999</v>
      </c>
      <c r="H15" s="33">
        <v>0.97299999999999998</v>
      </c>
      <c r="I15" s="33">
        <v>1.052</v>
      </c>
      <c r="J15" s="33">
        <v>1.512</v>
      </c>
      <c r="K15" s="57" t="s">
        <v>24</v>
      </c>
      <c r="L15" s="58">
        <v>1.0940000000000001</v>
      </c>
      <c r="M15" s="58">
        <v>1.1259999999999999</v>
      </c>
      <c r="N15" s="58">
        <v>1.0580000000000001</v>
      </c>
      <c r="O15" s="58">
        <v>1.29</v>
      </c>
    </row>
    <row r="16" spans="1:20" ht="15">
      <c r="A16" s="48" t="s">
        <v>25</v>
      </c>
      <c r="B16" s="33">
        <v>1.0109999999999999</v>
      </c>
      <c r="C16" s="33">
        <v>1.0349999999999999</v>
      </c>
      <c r="D16" s="33">
        <v>1.034</v>
      </c>
      <c r="E16" s="33">
        <v>0.84699999999999998</v>
      </c>
      <c r="F16" s="48" t="s">
        <v>25</v>
      </c>
      <c r="G16" s="33">
        <v>1.202</v>
      </c>
      <c r="H16" s="33">
        <v>1.0580000000000001</v>
      </c>
      <c r="I16" s="33">
        <v>1.052</v>
      </c>
      <c r="J16" s="33">
        <v>1.512</v>
      </c>
      <c r="K16" s="57" t="s">
        <v>25</v>
      </c>
      <c r="L16" s="58">
        <v>1.042</v>
      </c>
      <c r="M16" s="58">
        <v>1.33</v>
      </c>
      <c r="N16" s="58">
        <v>1.0580000000000001</v>
      </c>
      <c r="O16" s="58">
        <v>1.29</v>
      </c>
    </row>
    <row r="17" spans="1:15" ht="15">
      <c r="A17" s="48" t="s">
        <v>26</v>
      </c>
      <c r="B17" s="33">
        <v>0.98499999999999999</v>
      </c>
      <c r="C17" s="33">
        <v>0.98799999999999999</v>
      </c>
      <c r="D17" s="33">
        <v>1.034</v>
      </c>
      <c r="E17" s="33">
        <v>0.91200000000000003</v>
      </c>
      <c r="F17" s="48" t="s">
        <v>26</v>
      </c>
      <c r="G17" s="33">
        <v>0.97699999999999998</v>
      </c>
      <c r="H17" s="33">
        <v>1.0049999999999999</v>
      </c>
      <c r="I17" s="33">
        <v>1.052</v>
      </c>
      <c r="J17" s="33">
        <v>1.47</v>
      </c>
      <c r="K17" s="57" t="s">
        <v>26</v>
      </c>
      <c r="L17" s="58">
        <v>1.198</v>
      </c>
      <c r="M17" s="58">
        <v>1.256</v>
      </c>
      <c r="N17" s="58">
        <v>1.0580000000000001</v>
      </c>
      <c r="O17" s="58">
        <v>1.282</v>
      </c>
    </row>
    <row r="18" spans="1:15" ht="15">
      <c r="A18" s="48" t="s">
        <v>27</v>
      </c>
      <c r="B18" s="33">
        <v>0.996</v>
      </c>
      <c r="C18" s="33">
        <v>0.98699999999999999</v>
      </c>
      <c r="D18" s="33">
        <v>1.034</v>
      </c>
      <c r="E18" s="33">
        <v>0.90200000000000002</v>
      </c>
      <c r="F18" s="48" t="s">
        <v>27</v>
      </c>
      <c r="G18" s="33">
        <v>1.083</v>
      </c>
      <c r="H18" s="33">
        <v>1.7350000000000001</v>
      </c>
      <c r="I18" s="33">
        <v>1.052</v>
      </c>
      <c r="J18" s="33">
        <v>1.4870000000000001</v>
      </c>
      <c r="K18" s="57" t="s">
        <v>27</v>
      </c>
      <c r="L18" s="58">
        <v>1.1060000000000001</v>
      </c>
      <c r="M18" s="58">
        <v>1.204</v>
      </c>
      <c r="N18" s="58">
        <v>1.0580000000000001</v>
      </c>
      <c r="O18" s="58">
        <v>1.246</v>
      </c>
    </row>
    <row r="19" spans="1:15" ht="15">
      <c r="A19" s="48" t="s">
        <v>28</v>
      </c>
      <c r="B19" s="33">
        <v>1.042</v>
      </c>
      <c r="C19" s="33">
        <v>0.94499999999999995</v>
      </c>
      <c r="D19" s="33">
        <v>1.034</v>
      </c>
      <c r="E19" s="33">
        <v>0.91300000000000003</v>
      </c>
      <c r="F19" s="48" t="s">
        <v>28</v>
      </c>
      <c r="G19" s="33">
        <v>1.0469999999999999</v>
      </c>
      <c r="H19" s="33">
        <v>1.7010000000000001</v>
      </c>
      <c r="I19" s="33">
        <v>1.052</v>
      </c>
      <c r="J19" s="33">
        <v>1.5860000000000001</v>
      </c>
      <c r="K19" s="57" t="s">
        <v>28</v>
      </c>
      <c r="L19" s="58">
        <v>1.022</v>
      </c>
      <c r="M19" s="58">
        <v>1.093</v>
      </c>
      <c r="N19" s="58">
        <v>1.0580000000000001</v>
      </c>
      <c r="O19" s="58">
        <v>1.22</v>
      </c>
    </row>
    <row r="20" spans="1:15" ht="15">
      <c r="A20" s="48" t="s">
        <v>29</v>
      </c>
      <c r="B20" s="33">
        <v>1.002</v>
      </c>
      <c r="C20" s="33">
        <v>1.0109999999999999</v>
      </c>
      <c r="D20" s="33">
        <v>1.034</v>
      </c>
      <c r="E20" s="33">
        <v>0.91200000000000003</v>
      </c>
      <c r="F20" s="48" t="s">
        <v>29</v>
      </c>
      <c r="G20" s="33">
        <v>0.93300000000000005</v>
      </c>
      <c r="H20" s="33">
        <v>1.1279999999999999</v>
      </c>
      <c r="I20" s="33">
        <v>1.052</v>
      </c>
      <c r="J20" s="33">
        <v>1.47</v>
      </c>
      <c r="K20" s="57" t="s">
        <v>29</v>
      </c>
      <c r="L20" s="58">
        <v>1.044</v>
      </c>
      <c r="M20" s="58">
        <v>1.393</v>
      </c>
      <c r="N20" s="58">
        <v>1.0580000000000001</v>
      </c>
      <c r="O20" s="58">
        <v>1.282</v>
      </c>
    </row>
    <row r="21" spans="1:15" ht="15">
      <c r="A21" s="48" t="s">
        <v>30</v>
      </c>
      <c r="B21" s="33">
        <v>1.0029999999999999</v>
      </c>
      <c r="C21" s="33">
        <v>1.0309999999999999</v>
      </c>
      <c r="D21" s="33">
        <v>1.034</v>
      </c>
      <c r="E21" s="33">
        <v>0.89800000000000002</v>
      </c>
      <c r="F21" s="48" t="s">
        <v>30</v>
      </c>
      <c r="G21" s="33">
        <v>1.0269999999999999</v>
      </c>
      <c r="H21" s="33">
        <v>1.0580000000000001</v>
      </c>
      <c r="I21" s="33">
        <v>1.052</v>
      </c>
      <c r="J21" s="33">
        <v>1.526</v>
      </c>
      <c r="K21" s="57" t="s">
        <v>30</v>
      </c>
      <c r="L21" s="58">
        <v>1.034</v>
      </c>
      <c r="M21" s="58">
        <v>1.4059999999999999</v>
      </c>
      <c r="N21" s="58">
        <v>1.0580000000000001</v>
      </c>
      <c r="O21" s="58">
        <v>1.2629999999999999</v>
      </c>
    </row>
    <row r="22" spans="1:15" ht="15">
      <c r="A22" s="48" t="s">
        <v>31</v>
      </c>
      <c r="B22" s="33">
        <v>0.96599999999999997</v>
      </c>
      <c r="C22" s="33">
        <v>1.0820000000000001</v>
      </c>
      <c r="D22" s="33">
        <v>1.034</v>
      </c>
      <c r="E22" s="33">
        <v>0.84699999999999998</v>
      </c>
      <c r="F22" s="48" t="s">
        <v>31</v>
      </c>
      <c r="G22" s="33">
        <v>1.05</v>
      </c>
      <c r="H22" s="33">
        <v>1.6479999999999999</v>
      </c>
      <c r="I22" s="33">
        <v>1.052</v>
      </c>
      <c r="J22" s="33">
        <v>1.512</v>
      </c>
      <c r="K22" s="57" t="s">
        <v>31</v>
      </c>
      <c r="L22" s="58">
        <v>1.056</v>
      </c>
      <c r="M22" s="58">
        <v>1.5369999999999999</v>
      </c>
      <c r="N22" s="58">
        <v>1.0580000000000001</v>
      </c>
      <c r="O22" s="58">
        <v>1.29</v>
      </c>
    </row>
    <row r="23" spans="1:15" ht="15">
      <c r="A23" s="48" t="s">
        <v>32</v>
      </c>
      <c r="B23" s="33">
        <v>0.93899999999999995</v>
      </c>
      <c r="C23" s="33">
        <v>0.93700000000000006</v>
      </c>
      <c r="D23" s="33">
        <v>1.034</v>
      </c>
      <c r="E23" s="33">
        <v>0.83</v>
      </c>
      <c r="F23" s="48" t="s">
        <v>32</v>
      </c>
      <c r="G23" s="33">
        <v>1.0229999999999999</v>
      </c>
      <c r="H23" s="33">
        <v>1.302</v>
      </c>
      <c r="I23" s="33">
        <v>1.052</v>
      </c>
      <c r="J23" s="33">
        <v>1.61</v>
      </c>
      <c r="K23" s="57" t="s">
        <v>32</v>
      </c>
      <c r="L23" s="58">
        <v>1.228</v>
      </c>
      <c r="M23" s="58">
        <v>1.681</v>
      </c>
      <c r="N23" s="58">
        <v>1.0580000000000001</v>
      </c>
      <c r="O23" s="58">
        <v>1.3089999999999999</v>
      </c>
    </row>
    <row r="24" spans="1:15" ht="15">
      <c r="A24" s="48" t="s">
        <v>33</v>
      </c>
      <c r="B24" s="33">
        <v>0.99199999999999999</v>
      </c>
      <c r="C24" s="33">
        <v>1.0589999999999999</v>
      </c>
      <c r="D24" s="33">
        <v>1.034</v>
      </c>
      <c r="E24" s="33">
        <v>0.79700000000000004</v>
      </c>
      <c r="F24" s="48" t="s">
        <v>33</v>
      </c>
      <c r="G24" s="33">
        <v>1.3080000000000001</v>
      </c>
      <c r="H24" s="33">
        <v>1.302</v>
      </c>
      <c r="I24" s="33">
        <v>1.052</v>
      </c>
      <c r="J24" s="33">
        <v>1.44</v>
      </c>
      <c r="K24" s="57" t="s">
        <v>33</v>
      </c>
      <c r="L24" s="58">
        <v>1.143</v>
      </c>
      <c r="M24" s="58">
        <v>1.3029999999999999</v>
      </c>
      <c r="N24" s="58">
        <v>1.0580000000000001</v>
      </c>
      <c r="O24" s="58">
        <v>1.292</v>
      </c>
    </row>
    <row r="25" spans="1:15" ht="15">
      <c r="A25" s="48" t="s">
        <v>34</v>
      </c>
      <c r="B25" s="33">
        <v>1.0049999999999999</v>
      </c>
      <c r="C25" s="33">
        <v>0.99099999999999999</v>
      </c>
      <c r="D25" s="33">
        <v>1.034</v>
      </c>
      <c r="E25" s="33">
        <v>0.85199999999999998</v>
      </c>
      <c r="F25" s="48" t="s">
        <v>34</v>
      </c>
      <c r="G25" s="33">
        <v>1.0609999999999999</v>
      </c>
      <c r="H25" s="33">
        <v>1.645</v>
      </c>
      <c r="I25" s="33">
        <v>1.052</v>
      </c>
      <c r="J25" s="33">
        <v>1.5269999999999999</v>
      </c>
      <c r="K25" s="57" t="s">
        <v>34</v>
      </c>
      <c r="L25" s="58">
        <v>1.2649999999999999</v>
      </c>
      <c r="M25" s="58">
        <v>1.3029999999999999</v>
      </c>
      <c r="N25" s="58">
        <v>1.0580000000000001</v>
      </c>
      <c r="O25" s="58">
        <v>1.2929999999999999</v>
      </c>
    </row>
    <row r="26" spans="1:15" ht="15">
      <c r="A26" s="48" t="s">
        <v>35</v>
      </c>
      <c r="B26" s="33">
        <v>1.0409999999999999</v>
      </c>
      <c r="C26" s="33">
        <v>1.0209999999999999</v>
      </c>
      <c r="D26" s="33">
        <v>1.034</v>
      </c>
      <c r="E26" s="33">
        <v>0.90100000000000002</v>
      </c>
      <c r="F26" s="48" t="s">
        <v>35</v>
      </c>
      <c r="G26" s="33">
        <v>1.0880000000000001</v>
      </c>
      <c r="H26" s="33">
        <v>1.089</v>
      </c>
      <c r="I26" s="33">
        <v>1.052</v>
      </c>
      <c r="J26" s="33">
        <v>1.508</v>
      </c>
      <c r="K26" s="57" t="s">
        <v>35</v>
      </c>
      <c r="L26" s="58">
        <v>1.0409999999999999</v>
      </c>
      <c r="M26" s="58">
        <v>1.304</v>
      </c>
      <c r="N26" s="58">
        <v>1.0580000000000001</v>
      </c>
      <c r="O26" s="58">
        <v>1.2290000000000001</v>
      </c>
    </row>
    <row r="27" spans="1:15" ht="15">
      <c r="A27" s="48" t="s">
        <v>36</v>
      </c>
      <c r="B27" s="33">
        <v>1.0289999999999999</v>
      </c>
      <c r="C27" s="33">
        <v>0.99</v>
      </c>
      <c r="D27" s="33">
        <v>1.034</v>
      </c>
      <c r="E27" s="33">
        <v>0.94299999999999995</v>
      </c>
      <c r="F27" s="48" t="s">
        <v>36</v>
      </c>
      <c r="G27" s="33">
        <v>0.99299999999999999</v>
      </c>
      <c r="H27" s="33">
        <v>1.028</v>
      </c>
      <c r="I27" s="33">
        <v>1.052</v>
      </c>
      <c r="J27" s="33">
        <v>1.367</v>
      </c>
      <c r="K27" s="57" t="s">
        <v>36</v>
      </c>
      <c r="L27" s="58">
        <v>1.036</v>
      </c>
      <c r="M27" s="58">
        <v>1.337</v>
      </c>
      <c r="N27" s="58">
        <v>1.0580000000000001</v>
      </c>
      <c r="O27" s="58">
        <v>1.2330000000000001</v>
      </c>
    </row>
    <row r="28" spans="1:15" ht="15">
      <c r="A28" s="48" t="s">
        <v>37</v>
      </c>
      <c r="B28" s="33">
        <v>0.999</v>
      </c>
      <c r="C28" s="33">
        <v>1.0740000000000001</v>
      </c>
      <c r="D28" s="33">
        <v>1.034</v>
      </c>
      <c r="E28" s="33">
        <v>0.84699999999999998</v>
      </c>
      <c r="F28" s="48" t="s">
        <v>37</v>
      </c>
      <c r="G28" s="33">
        <v>1.0009999999999999</v>
      </c>
      <c r="H28" s="33">
        <v>1.8220000000000001</v>
      </c>
      <c r="I28" s="33">
        <v>1.052</v>
      </c>
      <c r="J28" s="33">
        <v>1.512</v>
      </c>
      <c r="K28" s="57" t="s">
        <v>37</v>
      </c>
      <c r="L28" s="58">
        <v>1.1180000000000001</v>
      </c>
      <c r="M28" s="58">
        <v>1.3580000000000001</v>
      </c>
      <c r="N28" s="58">
        <v>1.0580000000000001</v>
      </c>
      <c r="O28" s="58">
        <v>1.29</v>
      </c>
    </row>
    <row r="29" spans="1:15" ht="15">
      <c r="A29" s="48" t="s">
        <v>38</v>
      </c>
      <c r="B29" s="33">
        <v>0.97799999999999998</v>
      </c>
      <c r="C29" s="33">
        <v>1.0029999999999999</v>
      </c>
      <c r="D29" s="33">
        <v>1.034</v>
      </c>
      <c r="E29" s="33">
        <v>0.91200000000000003</v>
      </c>
      <c r="F29" s="48" t="s">
        <v>38</v>
      </c>
      <c r="G29" s="33">
        <v>1.0509999999999999</v>
      </c>
      <c r="H29" s="33">
        <v>1.647</v>
      </c>
      <c r="I29" s="33">
        <v>1.052</v>
      </c>
      <c r="J29" s="33">
        <v>1.47</v>
      </c>
      <c r="K29" s="57" t="s">
        <v>38</v>
      </c>
      <c r="L29" s="58">
        <v>1.075</v>
      </c>
      <c r="M29" s="58">
        <v>1.391</v>
      </c>
      <c r="N29" s="58">
        <v>1.0580000000000001</v>
      </c>
      <c r="O29" s="58">
        <v>1.282</v>
      </c>
    </row>
    <row r="30" spans="1:15" ht="15">
      <c r="A30" s="48" t="s">
        <v>39</v>
      </c>
      <c r="B30" s="33">
        <v>1.0349999999999999</v>
      </c>
      <c r="C30" s="33">
        <v>1.0269999999999999</v>
      </c>
      <c r="D30" s="33">
        <v>1.034</v>
      </c>
      <c r="E30" s="33">
        <v>0.84699999999999998</v>
      </c>
      <c r="F30" s="48" t="s">
        <v>39</v>
      </c>
      <c r="G30" s="33">
        <v>0.93799999999999994</v>
      </c>
      <c r="H30" s="33">
        <v>1.07</v>
      </c>
      <c r="I30" s="33">
        <v>1.052</v>
      </c>
      <c r="J30" s="33">
        <v>1.512</v>
      </c>
      <c r="K30" s="57" t="s">
        <v>39</v>
      </c>
      <c r="L30" s="58">
        <v>1.1020000000000001</v>
      </c>
      <c r="M30" s="58">
        <v>1.2230000000000001</v>
      </c>
      <c r="N30" s="58">
        <v>1.0580000000000001</v>
      </c>
      <c r="O30" s="58">
        <v>1.29</v>
      </c>
    </row>
    <row r="31" spans="1:15" ht="15">
      <c r="A31" s="61" t="s">
        <v>40</v>
      </c>
      <c r="B31" s="62">
        <v>1.02</v>
      </c>
      <c r="C31" s="62">
        <v>0.99399999999999999</v>
      </c>
      <c r="D31" s="62">
        <v>1.034</v>
      </c>
      <c r="E31" s="62">
        <v>0.89200000000000002</v>
      </c>
      <c r="F31" s="61" t="s">
        <v>40</v>
      </c>
      <c r="G31" s="62">
        <v>0.95799999999999996</v>
      </c>
      <c r="H31" s="62">
        <v>1.02</v>
      </c>
      <c r="I31" s="62">
        <v>1.052</v>
      </c>
      <c r="J31" s="62">
        <v>1.5349999999999999</v>
      </c>
      <c r="K31" s="69" t="s">
        <v>40</v>
      </c>
      <c r="L31" s="63">
        <v>1.026</v>
      </c>
      <c r="M31" s="63">
        <v>1.3480000000000001</v>
      </c>
      <c r="N31" s="63">
        <v>1.0580000000000001</v>
      </c>
      <c r="O31" s="63">
        <v>1.224</v>
      </c>
    </row>
    <row r="32" spans="1:15" ht="15">
      <c r="A32" s="48" t="s">
        <v>41</v>
      </c>
      <c r="B32" s="33">
        <v>0.94899999999999995</v>
      </c>
      <c r="C32" s="33">
        <v>1.091</v>
      </c>
      <c r="D32" s="33">
        <v>1.034</v>
      </c>
      <c r="E32" s="33">
        <v>0.84699999999999998</v>
      </c>
      <c r="F32" s="48" t="s">
        <v>41</v>
      </c>
      <c r="G32" s="33">
        <v>0.94299999999999995</v>
      </c>
      <c r="H32" s="33">
        <v>1.7509999999999999</v>
      </c>
      <c r="I32" s="33">
        <v>1.052</v>
      </c>
      <c r="J32" s="33">
        <v>1.512</v>
      </c>
      <c r="K32" s="57" t="s">
        <v>41</v>
      </c>
      <c r="L32" s="58">
        <v>1.2849999999999999</v>
      </c>
      <c r="M32" s="58">
        <v>1.45</v>
      </c>
      <c r="N32" s="58">
        <v>1.0580000000000001</v>
      </c>
      <c r="O32" s="58">
        <v>1.29</v>
      </c>
    </row>
    <row r="33" spans="1:15" ht="15">
      <c r="A33" s="48" t="s">
        <v>42</v>
      </c>
      <c r="B33" s="33">
        <v>0.95099999999999996</v>
      </c>
      <c r="C33" s="33">
        <v>0.93100000000000005</v>
      </c>
      <c r="D33" s="33">
        <v>1.034</v>
      </c>
      <c r="E33" s="33">
        <v>0.88</v>
      </c>
      <c r="F33" s="48" t="s">
        <v>42</v>
      </c>
      <c r="G33" s="33">
        <v>1.1639999999999999</v>
      </c>
      <c r="H33" s="33">
        <v>1.052</v>
      </c>
      <c r="I33" s="33">
        <v>1.052</v>
      </c>
      <c r="J33" s="33">
        <v>1.522</v>
      </c>
      <c r="K33" s="57" t="s">
        <v>42</v>
      </c>
      <c r="L33" s="58">
        <v>1.381</v>
      </c>
      <c r="M33" s="58">
        <v>1.3320000000000001</v>
      </c>
      <c r="N33" s="58">
        <v>1.0580000000000001</v>
      </c>
      <c r="O33" s="58">
        <v>1.3260000000000001</v>
      </c>
    </row>
    <row r="34" spans="1:15" ht="15">
      <c r="A34" s="48" t="s">
        <v>43</v>
      </c>
      <c r="B34" s="33">
        <v>1.0129999999999999</v>
      </c>
      <c r="C34" s="33">
        <v>1.0169999999999999</v>
      </c>
      <c r="D34" s="33">
        <v>1.034</v>
      </c>
      <c r="E34" s="33">
        <v>0.86399999999999999</v>
      </c>
      <c r="F34" s="48" t="s">
        <v>43</v>
      </c>
      <c r="G34" s="33">
        <v>1.1279999999999999</v>
      </c>
      <c r="H34" s="33">
        <v>1.052</v>
      </c>
      <c r="I34" s="33">
        <v>1.052</v>
      </c>
      <c r="J34" s="33">
        <v>1.476</v>
      </c>
      <c r="K34" s="57" t="s">
        <v>43</v>
      </c>
      <c r="L34" s="58">
        <v>1.0329999999999999</v>
      </c>
      <c r="M34" s="58">
        <v>1.3120000000000001</v>
      </c>
      <c r="N34" s="58">
        <v>1.0580000000000001</v>
      </c>
      <c r="O34" s="58">
        <v>1.2829999999999999</v>
      </c>
    </row>
    <row r="35" spans="1:15" ht="15">
      <c r="A35" s="48" t="s">
        <v>44</v>
      </c>
      <c r="B35" s="33">
        <v>1.046</v>
      </c>
      <c r="C35" s="33">
        <v>1.1259999999999999</v>
      </c>
      <c r="D35" s="33">
        <v>1.034</v>
      </c>
      <c r="E35" s="33">
        <v>0.84699999999999998</v>
      </c>
      <c r="F35" s="48" t="s">
        <v>44</v>
      </c>
      <c r="G35" s="33">
        <v>1.0129999999999999</v>
      </c>
      <c r="H35" s="33">
        <v>1.0409999999999999</v>
      </c>
      <c r="I35" s="33">
        <v>1.052</v>
      </c>
      <c r="J35" s="33">
        <v>1.512</v>
      </c>
      <c r="K35" s="57" t="s">
        <v>44</v>
      </c>
      <c r="L35" s="58">
        <v>1.0249999999999999</v>
      </c>
      <c r="M35" s="58">
        <v>1.395</v>
      </c>
      <c r="N35" s="58">
        <v>1.0580000000000001</v>
      </c>
      <c r="O35" s="58">
        <v>1.29</v>
      </c>
    </row>
    <row r="36" spans="1:15" ht="15">
      <c r="A36" s="48" t="s">
        <v>45</v>
      </c>
      <c r="B36" s="33">
        <v>1.022</v>
      </c>
      <c r="C36" s="33">
        <v>1.0169999999999999</v>
      </c>
      <c r="D36" s="33">
        <v>1.034</v>
      </c>
      <c r="E36" s="33">
        <v>0.85</v>
      </c>
      <c r="F36" s="48" t="s">
        <v>45</v>
      </c>
      <c r="G36" s="33">
        <v>0.97399999999999998</v>
      </c>
      <c r="H36" s="33">
        <v>1.496</v>
      </c>
      <c r="I36" s="33">
        <v>1.052</v>
      </c>
      <c r="J36" s="33">
        <v>1.492</v>
      </c>
      <c r="K36" s="57" t="s">
        <v>45</v>
      </c>
      <c r="L36" s="58">
        <v>1.04</v>
      </c>
      <c r="M36" s="58">
        <v>1.296</v>
      </c>
      <c r="N36" s="58">
        <v>1.0580000000000001</v>
      </c>
      <c r="O36" s="58">
        <v>1.2769999999999999</v>
      </c>
    </row>
    <row r="37" spans="1:15" ht="15">
      <c r="A37" s="48" t="s">
        <v>63</v>
      </c>
      <c r="B37" s="33">
        <v>1.0069999999999999</v>
      </c>
      <c r="C37" s="33">
        <v>1.042</v>
      </c>
      <c r="D37" s="33">
        <v>1.034</v>
      </c>
      <c r="E37" s="33">
        <v>0.85699999999999998</v>
      </c>
      <c r="F37" s="48" t="s">
        <v>63</v>
      </c>
      <c r="G37" s="33">
        <v>1.0820000000000001</v>
      </c>
      <c r="H37" s="33">
        <v>1.6419999999999999</v>
      </c>
      <c r="I37" s="33">
        <v>1.052</v>
      </c>
      <c r="J37" s="33">
        <v>1.53</v>
      </c>
      <c r="K37" s="57" t="s">
        <v>105</v>
      </c>
      <c r="L37" s="58">
        <v>1.117</v>
      </c>
      <c r="M37" s="58">
        <v>1.28</v>
      </c>
      <c r="N37" s="58">
        <v>1.0580000000000001</v>
      </c>
      <c r="O37" s="58">
        <v>1.2849999999999999</v>
      </c>
    </row>
    <row r="38" spans="1:15" ht="15">
      <c r="A38" s="48" t="s">
        <v>64</v>
      </c>
      <c r="B38" s="33">
        <v>1.018</v>
      </c>
      <c r="C38" s="33">
        <v>0.97399999999999998</v>
      </c>
      <c r="D38" s="33">
        <v>1.034</v>
      </c>
      <c r="E38" s="33">
        <v>0.91200000000000003</v>
      </c>
      <c r="F38" s="48" t="s">
        <v>64</v>
      </c>
      <c r="G38" s="33">
        <v>1.012</v>
      </c>
      <c r="H38" s="33">
        <v>1.0289999999999999</v>
      </c>
      <c r="I38" s="33">
        <v>1.052</v>
      </c>
      <c r="J38" s="33">
        <v>1.47</v>
      </c>
      <c r="K38" s="57" t="s">
        <v>106</v>
      </c>
      <c r="L38" s="58">
        <v>1.0069999999999999</v>
      </c>
      <c r="M38" s="58">
        <v>1.226</v>
      </c>
      <c r="N38" s="58">
        <v>1.0580000000000001</v>
      </c>
      <c r="O38" s="58">
        <v>1.282</v>
      </c>
    </row>
    <row r="39" spans="1:15" ht="15">
      <c r="A39" s="48" t="s">
        <v>46</v>
      </c>
      <c r="B39" s="33">
        <v>0.97499999999999998</v>
      </c>
      <c r="C39" s="33">
        <v>0.98699999999999999</v>
      </c>
      <c r="D39" s="33">
        <v>1.034</v>
      </c>
      <c r="E39" s="33">
        <v>0.90500000000000003</v>
      </c>
      <c r="F39" s="48" t="s">
        <v>46</v>
      </c>
      <c r="G39" s="33">
        <v>0.93300000000000005</v>
      </c>
      <c r="H39" s="33">
        <v>1.7270000000000001</v>
      </c>
      <c r="I39" s="33">
        <v>1.052</v>
      </c>
      <c r="J39" s="33">
        <v>1.5269999999999999</v>
      </c>
      <c r="K39" s="57" t="s">
        <v>46</v>
      </c>
      <c r="L39" s="58">
        <v>1.145</v>
      </c>
      <c r="M39" s="58">
        <v>1.3009999999999999</v>
      </c>
      <c r="N39" s="58">
        <v>1.0580000000000001</v>
      </c>
      <c r="O39" s="58">
        <v>1.3660000000000001</v>
      </c>
    </row>
    <row r="40" spans="1:15" ht="15">
      <c r="A40" s="48" t="s">
        <v>47</v>
      </c>
      <c r="B40" s="33">
        <v>0.97599999999999998</v>
      </c>
      <c r="C40" s="33">
        <v>0.97799999999999998</v>
      </c>
      <c r="D40" s="33">
        <v>1.034</v>
      </c>
      <c r="E40" s="33">
        <v>0.91200000000000003</v>
      </c>
      <c r="F40" s="48" t="s">
        <v>47</v>
      </c>
      <c r="G40" s="33">
        <v>1.0129999999999999</v>
      </c>
      <c r="H40" s="33">
        <v>1.5409999999999999</v>
      </c>
      <c r="I40" s="33">
        <v>1.052</v>
      </c>
      <c r="J40" s="33">
        <v>1.47</v>
      </c>
      <c r="K40" s="57" t="s">
        <v>47</v>
      </c>
      <c r="L40" s="58">
        <v>1.0429999999999999</v>
      </c>
      <c r="M40" s="58">
        <v>1.5409999999999999</v>
      </c>
      <c r="N40" s="58">
        <v>1.0580000000000001</v>
      </c>
      <c r="O40" s="58">
        <v>1.282</v>
      </c>
    </row>
    <row r="41" spans="1:15" ht="15">
      <c r="A41" s="48" t="s">
        <v>48</v>
      </c>
      <c r="B41" s="33">
        <v>1.008</v>
      </c>
      <c r="C41" s="33">
        <v>1.089</v>
      </c>
      <c r="D41" s="33">
        <v>1.034</v>
      </c>
      <c r="E41" s="33">
        <v>0.84699999999999998</v>
      </c>
      <c r="F41" s="48" t="s">
        <v>48</v>
      </c>
      <c r="G41" s="33">
        <v>0.91100000000000003</v>
      </c>
      <c r="H41" s="33">
        <v>1.0129999999999999</v>
      </c>
      <c r="I41" s="33">
        <v>1.052</v>
      </c>
      <c r="J41" s="33">
        <v>1.512</v>
      </c>
      <c r="K41" s="57" t="s">
        <v>48</v>
      </c>
      <c r="L41" s="58">
        <v>1.1120000000000001</v>
      </c>
      <c r="M41" s="58">
        <v>1.2430000000000001</v>
      </c>
      <c r="N41" s="58">
        <v>1.0580000000000001</v>
      </c>
      <c r="O41" s="58">
        <v>1.29</v>
      </c>
    </row>
    <row r="42" spans="1:15" ht="15">
      <c r="A42" s="48" t="s">
        <v>49</v>
      </c>
      <c r="B42" s="33">
        <v>0.98299999999999998</v>
      </c>
      <c r="C42" s="33">
        <v>0.98199999999999998</v>
      </c>
      <c r="D42" s="33">
        <v>1.034</v>
      </c>
      <c r="E42" s="33">
        <v>0.82899999999999996</v>
      </c>
      <c r="F42" s="48" t="s">
        <v>49</v>
      </c>
      <c r="G42" s="33">
        <v>0.97799999999999998</v>
      </c>
      <c r="H42" s="33">
        <v>1.569</v>
      </c>
      <c r="I42" s="33">
        <v>1.052</v>
      </c>
      <c r="J42" s="33">
        <v>1.526</v>
      </c>
      <c r="K42" s="57" t="s">
        <v>49</v>
      </c>
      <c r="L42" s="58">
        <v>1.2430000000000001</v>
      </c>
      <c r="M42" s="58">
        <v>1.343</v>
      </c>
      <c r="N42" s="58">
        <v>1.0580000000000001</v>
      </c>
      <c r="O42" s="58">
        <v>1.3069999999999999</v>
      </c>
    </row>
    <row r="43" spans="1:15" ht="15">
      <c r="A43" s="48" t="s">
        <v>50</v>
      </c>
      <c r="B43" s="33">
        <v>1.0129999999999999</v>
      </c>
      <c r="C43" s="33">
        <v>0.98</v>
      </c>
      <c r="D43" s="33">
        <v>1.034</v>
      </c>
      <c r="E43" s="33">
        <v>0.83699999999999997</v>
      </c>
      <c r="F43" s="48" t="s">
        <v>50</v>
      </c>
      <c r="G43" s="33">
        <v>1.0609999999999999</v>
      </c>
      <c r="H43" s="33">
        <v>1.042</v>
      </c>
      <c r="I43" s="33">
        <v>1.052</v>
      </c>
      <c r="J43" s="33">
        <v>1.486</v>
      </c>
      <c r="K43" s="57" t="s">
        <v>50</v>
      </c>
      <c r="L43" s="58">
        <v>1.22</v>
      </c>
      <c r="M43" s="58">
        <v>1.22</v>
      </c>
      <c r="N43" s="58">
        <v>1.0580000000000001</v>
      </c>
      <c r="O43" s="58">
        <v>1.262</v>
      </c>
    </row>
    <row r="44" spans="1:15" ht="15">
      <c r="A44" s="48" t="s">
        <v>65</v>
      </c>
      <c r="B44" s="33">
        <v>0.96499999999999997</v>
      </c>
      <c r="C44" s="33">
        <v>1.0269999999999999</v>
      </c>
      <c r="D44" s="33">
        <v>1.034</v>
      </c>
      <c r="E44" s="33">
        <v>0.86799999999999999</v>
      </c>
      <c r="F44" s="48" t="s">
        <v>65</v>
      </c>
      <c r="G44" s="33">
        <v>1.012</v>
      </c>
      <c r="H44" s="33">
        <v>1.024</v>
      </c>
      <c r="I44" s="33">
        <v>1.052</v>
      </c>
      <c r="J44" s="33">
        <v>1.498</v>
      </c>
      <c r="K44" s="57" t="s">
        <v>107</v>
      </c>
      <c r="L44" s="58">
        <v>1.06</v>
      </c>
      <c r="M44" s="58">
        <v>1.413</v>
      </c>
      <c r="N44" s="58">
        <v>1.0580000000000001</v>
      </c>
      <c r="O44" s="58">
        <v>1.3049999999999999</v>
      </c>
    </row>
    <row r="45" spans="1:15" ht="15">
      <c r="A45" s="48" t="s">
        <v>66</v>
      </c>
      <c r="B45" s="33">
        <v>1.0229999999999999</v>
      </c>
      <c r="C45" s="33">
        <v>0.97499999999999998</v>
      </c>
      <c r="D45" s="33">
        <v>1.034</v>
      </c>
      <c r="E45" s="33">
        <v>0.91200000000000003</v>
      </c>
      <c r="F45" s="48" t="s">
        <v>66</v>
      </c>
      <c r="G45" s="33">
        <v>1.0209999999999999</v>
      </c>
      <c r="H45" s="33">
        <v>1.4419999999999999</v>
      </c>
      <c r="I45" s="33">
        <v>1.052</v>
      </c>
      <c r="J45" s="33">
        <v>1.47</v>
      </c>
      <c r="K45" s="57" t="s">
        <v>108</v>
      </c>
      <c r="L45" s="58">
        <v>1.01</v>
      </c>
      <c r="M45" s="58">
        <v>1.032</v>
      </c>
      <c r="N45" s="58">
        <v>1.0580000000000001</v>
      </c>
      <c r="O45" s="58">
        <v>1.282</v>
      </c>
    </row>
    <row r="46" spans="1:15" ht="15">
      <c r="A46" s="48" t="s">
        <v>51</v>
      </c>
      <c r="B46" s="33">
        <v>0.99</v>
      </c>
      <c r="C46" s="33">
        <v>0.95299999999999996</v>
      </c>
      <c r="D46" s="33">
        <v>1.034</v>
      </c>
      <c r="E46" s="33">
        <v>0.91200000000000003</v>
      </c>
      <c r="F46" s="48" t="s">
        <v>51</v>
      </c>
      <c r="G46" s="33">
        <v>0.94399999999999995</v>
      </c>
      <c r="H46" s="33">
        <v>1.0580000000000001</v>
      </c>
      <c r="I46" s="33">
        <v>1.052</v>
      </c>
      <c r="J46" s="33">
        <v>1.47</v>
      </c>
      <c r="K46" s="57" t="s">
        <v>51</v>
      </c>
      <c r="L46" s="58">
        <v>1.07</v>
      </c>
      <c r="M46" s="58">
        <v>1.244</v>
      </c>
      <c r="N46" s="58">
        <v>1.0580000000000001</v>
      </c>
      <c r="O46" s="58">
        <v>1.282</v>
      </c>
    </row>
    <row r="47" spans="1:15" ht="15">
      <c r="A47" s="48" t="s">
        <v>52</v>
      </c>
      <c r="B47" s="33">
        <v>1.0169999999999999</v>
      </c>
      <c r="C47" s="33">
        <v>1.121</v>
      </c>
      <c r="D47" s="33">
        <v>1.034</v>
      </c>
      <c r="E47" s="33">
        <v>0.84699999999999998</v>
      </c>
      <c r="F47" s="48" t="s">
        <v>52</v>
      </c>
      <c r="G47" s="33">
        <v>1.0309999999999999</v>
      </c>
      <c r="H47" s="33">
        <v>1.5249999999999999</v>
      </c>
      <c r="I47" s="33">
        <v>1.052</v>
      </c>
      <c r="J47" s="33">
        <v>1.512</v>
      </c>
      <c r="K47" s="57" t="s">
        <v>52</v>
      </c>
      <c r="L47" s="58">
        <v>1.1339999999999999</v>
      </c>
      <c r="M47" s="58">
        <v>1.6479999999999999</v>
      </c>
      <c r="N47" s="58">
        <v>1.0580000000000001</v>
      </c>
      <c r="O47" s="58">
        <v>1.29</v>
      </c>
    </row>
    <row r="48" spans="1:15" ht="15">
      <c r="A48" s="61" t="s">
        <v>53</v>
      </c>
      <c r="B48" s="62">
        <v>1.02</v>
      </c>
      <c r="C48" s="62">
        <v>1.075</v>
      </c>
      <c r="D48" s="62">
        <v>1.034</v>
      </c>
      <c r="E48" s="62">
        <v>0.84699999999999998</v>
      </c>
      <c r="F48" s="61" t="s">
        <v>53</v>
      </c>
      <c r="G48" s="62">
        <v>1.052</v>
      </c>
      <c r="H48" s="62">
        <v>1.59</v>
      </c>
      <c r="I48" s="62">
        <v>1.052</v>
      </c>
      <c r="J48" s="62">
        <v>1.512</v>
      </c>
      <c r="K48" s="69" t="s">
        <v>53</v>
      </c>
      <c r="L48" s="63">
        <v>1.0249999999999999</v>
      </c>
      <c r="M48" s="63">
        <v>1.3069999999999999</v>
      </c>
      <c r="N48" s="63">
        <v>1.0580000000000001</v>
      </c>
      <c r="O48" s="63">
        <v>1.29</v>
      </c>
    </row>
    <row r="49" spans="1:15" ht="15">
      <c r="A49" s="48" t="s">
        <v>54</v>
      </c>
      <c r="B49" s="33">
        <v>1.099</v>
      </c>
      <c r="C49" s="33">
        <v>1.0109999999999999</v>
      </c>
      <c r="D49" s="33">
        <v>1.034</v>
      </c>
      <c r="E49" s="33">
        <v>0.86899999999999999</v>
      </c>
      <c r="F49" s="48" t="s">
        <v>54</v>
      </c>
      <c r="G49" s="33">
        <v>1.004</v>
      </c>
      <c r="H49" s="33">
        <v>1.04</v>
      </c>
      <c r="I49" s="33">
        <v>1.052</v>
      </c>
      <c r="J49" s="33">
        <v>1.5289999999999999</v>
      </c>
      <c r="K49" s="57" t="s">
        <v>54</v>
      </c>
      <c r="L49" s="58">
        <v>1.034</v>
      </c>
      <c r="M49" s="58">
        <v>1.248</v>
      </c>
      <c r="N49" s="58">
        <v>1.0580000000000001</v>
      </c>
      <c r="O49" s="58">
        <v>1.32</v>
      </c>
    </row>
    <row r="50" spans="1:15" ht="15">
      <c r="A50" s="48" t="s">
        <v>55</v>
      </c>
      <c r="B50" s="33">
        <v>1.002</v>
      </c>
      <c r="C50" s="33">
        <v>1.02</v>
      </c>
      <c r="D50" s="33">
        <v>1.034</v>
      </c>
      <c r="E50" s="33">
        <v>0.877</v>
      </c>
      <c r="F50" s="48" t="s">
        <v>55</v>
      </c>
      <c r="G50" s="33">
        <v>1.024</v>
      </c>
      <c r="H50" s="33">
        <v>0.98499999999999999</v>
      </c>
      <c r="I50" s="33">
        <v>1.052</v>
      </c>
      <c r="J50" s="33">
        <v>1.4730000000000001</v>
      </c>
      <c r="K50" s="57" t="s">
        <v>55</v>
      </c>
      <c r="L50" s="58">
        <v>1.171</v>
      </c>
      <c r="M50" s="58">
        <v>1.419</v>
      </c>
      <c r="N50" s="58">
        <v>1.0580000000000001</v>
      </c>
      <c r="O50" s="58">
        <v>1.319</v>
      </c>
    </row>
    <row r="51" spans="1:15" ht="15">
      <c r="A51" s="61" t="s">
        <v>56</v>
      </c>
      <c r="B51" s="62">
        <v>1.0029999999999999</v>
      </c>
      <c r="C51" s="62">
        <v>1.117</v>
      </c>
      <c r="D51" s="62">
        <v>1.034</v>
      </c>
      <c r="E51" s="62">
        <v>0.84699999999999998</v>
      </c>
      <c r="F51" s="61" t="s">
        <v>56</v>
      </c>
      <c r="G51" s="62">
        <v>1.024</v>
      </c>
      <c r="H51" s="62">
        <v>1.5509999999999999</v>
      </c>
      <c r="I51" s="62">
        <v>1.052</v>
      </c>
      <c r="J51" s="62">
        <v>1.512</v>
      </c>
      <c r="K51" s="69" t="s">
        <v>56</v>
      </c>
      <c r="L51" s="63">
        <v>1.069</v>
      </c>
      <c r="M51" s="63">
        <v>1.218</v>
      </c>
      <c r="N51" s="63">
        <v>1.0580000000000001</v>
      </c>
      <c r="O51" s="63">
        <v>1.29</v>
      </c>
    </row>
    <row r="52" spans="1:15" ht="15">
      <c r="A52" s="48" t="s">
        <v>67</v>
      </c>
      <c r="B52" s="33">
        <v>1.05</v>
      </c>
      <c r="C52" s="33">
        <v>1.0169999999999999</v>
      </c>
      <c r="D52" s="33">
        <v>1.034</v>
      </c>
      <c r="E52" s="33">
        <v>0.86799999999999999</v>
      </c>
      <c r="F52" s="48" t="s">
        <v>67</v>
      </c>
      <c r="G52" s="33">
        <v>1</v>
      </c>
      <c r="H52" s="33">
        <v>1.611</v>
      </c>
      <c r="I52" s="33">
        <v>1.052</v>
      </c>
      <c r="J52" s="33">
        <v>1.498</v>
      </c>
      <c r="K52" s="57" t="s">
        <v>109</v>
      </c>
      <c r="L52" s="58">
        <v>1.093</v>
      </c>
      <c r="M52" s="58">
        <v>1.2969999999999999</v>
      </c>
      <c r="N52" s="58">
        <v>1.0580000000000001</v>
      </c>
      <c r="O52" s="58">
        <v>1.3049999999999999</v>
      </c>
    </row>
    <row r="53" spans="1:15" ht="15">
      <c r="A53" s="48" t="s">
        <v>57</v>
      </c>
      <c r="B53" s="33">
        <v>1.044</v>
      </c>
      <c r="C53" s="33">
        <v>0.97899999999999998</v>
      </c>
      <c r="D53" s="33">
        <v>1.034</v>
      </c>
      <c r="E53" s="33">
        <v>0.88800000000000001</v>
      </c>
      <c r="F53" s="48" t="s">
        <v>57</v>
      </c>
      <c r="G53" s="33">
        <v>1.044</v>
      </c>
      <c r="H53" s="33">
        <v>1.7529999999999999</v>
      </c>
      <c r="I53" s="33">
        <v>1.052</v>
      </c>
      <c r="J53" s="33">
        <v>1.506</v>
      </c>
      <c r="K53" s="57" t="s">
        <v>57</v>
      </c>
      <c r="L53" s="58">
        <v>1.083</v>
      </c>
      <c r="M53" s="58">
        <v>1.252</v>
      </c>
      <c r="N53" s="58">
        <v>1.0580000000000001</v>
      </c>
      <c r="O53" s="58">
        <v>1.2450000000000001</v>
      </c>
    </row>
    <row r="54" spans="1:15" ht="15">
      <c r="A54" s="48" t="s">
        <v>58</v>
      </c>
      <c r="B54" s="33">
        <v>1</v>
      </c>
      <c r="C54" s="33">
        <v>1.056</v>
      </c>
      <c r="D54" s="33">
        <v>1.034</v>
      </c>
      <c r="E54" s="33">
        <v>0.84699999999999998</v>
      </c>
      <c r="F54" s="48" t="s">
        <v>58</v>
      </c>
      <c r="G54" s="33">
        <v>1.0469999999999999</v>
      </c>
      <c r="H54" s="33">
        <v>1.728</v>
      </c>
      <c r="I54" s="33">
        <v>1.052</v>
      </c>
      <c r="J54" s="33">
        <v>1.512</v>
      </c>
      <c r="K54" s="57" t="s">
        <v>58</v>
      </c>
      <c r="L54" s="58">
        <v>1.0049999999999999</v>
      </c>
      <c r="M54" s="58">
        <v>1.3759999999999999</v>
      </c>
      <c r="N54" s="58">
        <v>1.0580000000000001</v>
      </c>
      <c r="O54" s="58">
        <v>1.29</v>
      </c>
    </row>
    <row r="55" spans="1:15" ht="15">
      <c r="A55" s="48" t="s">
        <v>59</v>
      </c>
      <c r="B55" s="33">
        <v>0.94599999999999995</v>
      </c>
      <c r="C55" s="33">
        <v>0.88100000000000001</v>
      </c>
      <c r="D55" s="33">
        <v>1.034</v>
      </c>
      <c r="E55" s="33">
        <v>0.84699999999999998</v>
      </c>
      <c r="F55" s="48" t="s">
        <v>59</v>
      </c>
      <c r="G55" s="33">
        <v>0.95499999999999996</v>
      </c>
      <c r="H55" s="33">
        <v>1.0509999999999999</v>
      </c>
      <c r="I55" s="33">
        <v>1.052</v>
      </c>
      <c r="J55" s="33">
        <v>1.512</v>
      </c>
      <c r="K55" s="68" t="s">
        <v>59</v>
      </c>
      <c r="L55" s="58">
        <v>1.0940000000000001</v>
      </c>
      <c r="M55" s="58">
        <v>1.125</v>
      </c>
      <c r="N55" s="58">
        <v>1.0580000000000001</v>
      </c>
      <c r="O55" s="58">
        <v>1.29</v>
      </c>
    </row>
    <row r="56" spans="1:15" ht="15">
      <c r="A56" s="48" t="s">
        <v>60</v>
      </c>
      <c r="B56" s="33">
        <v>1.0149999999999999</v>
      </c>
      <c r="C56" s="33">
        <v>1.0309999999999999</v>
      </c>
      <c r="D56" s="33">
        <v>1.034</v>
      </c>
      <c r="E56" s="33">
        <v>0.84699999999999998</v>
      </c>
      <c r="F56" s="48" t="s">
        <v>60</v>
      </c>
      <c r="G56" s="33">
        <v>1.202</v>
      </c>
      <c r="H56" s="33">
        <v>1.0580000000000001</v>
      </c>
      <c r="I56" s="33">
        <v>1.052</v>
      </c>
      <c r="J56" s="33">
        <v>1.512</v>
      </c>
      <c r="K56" s="68" t="s">
        <v>60</v>
      </c>
      <c r="L56" s="58">
        <v>1.111</v>
      </c>
      <c r="M56" s="58">
        <v>1.282</v>
      </c>
      <c r="N56" s="58">
        <v>1.0580000000000001</v>
      </c>
      <c r="O56" s="58">
        <v>1.29</v>
      </c>
    </row>
    <row r="57" spans="1:15" ht="15">
      <c r="A57" s="48" t="s">
        <v>61</v>
      </c>
      <c r="B57" s="33">
        <v>1.0149999999999999</v>
      </c>
      <c r="C57" s="33">
        <v>1.0309999999999999</v>
      </c>
      <c r="D57" s="33">
        <v>1.034</v>
      </c>
      <c r="E57" s="33">
        <v>0.84699999999999998</v>
      </c>
      <c r="F57" s="48" t="s">
        <v>61</v>
      </c>
      <c r="G57" s="33">
        <v>1.042</v>
      </c>
      <c r="H57" s="33">
        <v>1.0209999999999999</v>
      </c>
      <c r="I57" s="33">
        <v>1.052</v>
      </c>
      <c r="J57" s="33">
        <v>1.512</v>
      </c>
      <c r="K57" s="68" t="s">
        <v>61</v>
      </c>
      <c r="L57" s="58">
        <v>1.111</v>
      </c>
      <c r="M57" s="58">
        <v>1.282</v>
      </c>
      <c r="N57" s="58">
        <v>1.0580000000000001</v>
      </c>
      <c r="O57" s="58">
        <v>1.29</v>
      </c>
    </row>
  </sheetData>
  <sheetProtection algorithmName="SHA-512" hashValue="EQSb/6i2HcTLQoNpKiT+Q0c3VlIdlSh3IsDcOhEwVdYrdFQH+44sHScWfkirOaXVoHHjYkfGPPwZo7T+LzN3Dw==" saltValue="EU9peUrNS0jq1JJcOopzFA==" spinCount="100000" sheet="1" formatCells="0" formatColumns="0" formatRows="0"/>
  <pageMargins left="0.7" right="0.7" top="0.75" bottom="0.75" header="0.3" footer="0.3"/>
  <pageSetup orientation="portrait" r:id="rId1"/>
  <headerFooter>
    <oddFooter>&amp;C&amp;9©2023 Contract Management Services
&amp;G&amp;R&amp;9Rev 1</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A02E2A44D8D94DB5AFCC66E3DC4D7F" ma:contentTypeVersion="18" ma:contentTypeDescription="Create a new document." ma:contentTypeScope="" ma:versionID="f7cd012d49e8695c5c26c369fcb246ae">
  <xsd:schema xmlns:xsd="http://www.w3.org/2001/XMLSchema" xmlns:xs="http://www.w3.org/2001/XMLSchema" xmlns:p="http://schemas.microsoft.com/office/2006/metadata/properties" xmlns:ns2="02bc2727-107c-4c7b-9cdb-205163894090" xmlns:ns3="214b030a-0dbd-464b-933c-4bc0a716cddc" targetNamespace="http://schemas.microsoft.com/office/2006/metadata/properties" ma:root="true" ma:fieldsID="d4679ed0ed268d6f7ffc3d2457ed42af" ns2:_="" ns3:_="">
    <xsd:import namespace="02bc2727-107c-4c7b-9cdb-205163894090"/>
    <xsd:import namespace="214b030a-0dbd-464b-933c-4bc0a716cdd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bc2727-107c-4c7b-9cdb-20516389409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e12efb1-5e94-44c7-b085-3cb05c0b4326}" ma:internalName="TaxCatchAll" ma:showField="CatchAllData" ma:web="02bc2727-107c-4c7b-9cdb-20516389409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14b030a-0dbd-464b-933c-4bc0a716cdd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2479509-db2f-48f0-a861-23879ef4a9b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14b030a-0dbd-464b-933c-4bc0a716cddc">
      <Terms xmlns="http://schemas.microsoft.com/office/infopath/2007/PartnerControls"/>
    </lcf76f155ced4ddcb4097134ff3c332f>
    <TaxCatchAll xmlns="02bc2727-107c-4c7b-9cdb-205163894090" xsi:nil="true"/>
  </documentManagement>
</p:properties>
</file>

<file path=customXml/itemProps1.xml><?xml version="1.0" encoding="utf-8"?>
<ds:datastoreItem xmlns:ds="http://schemas.openxmlformats.org/officeDocument/2006/customXml" ds:itemID="{55A38CD1-C87D-4AAE-B60B-5D15B3E94123}"/>
</file>

<file path=customXml/itemProps2.xml><?xml version="1.0" encoding="utf-8"?>
<ds:datastoreItem xmlns:ds="http://schemas.openxmlformats.org/officeDocument/2006/customXml" ds:itemID="{AE8B2D4A-9A0B-4EC5-AC1D-79AB9DACC5C8}"/>
</file>

<file path=customXml/itemProps3.xml><?xml version="1.0" encoding="utf-8"?>
<ds:datastoreItem xmlns:ds="http://schemas.openxmlformats.org/officeDocument/2006/customXml" ds:itemID="{1A3D1152-54D4-4FE4-B612-D08BB9B3428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UA UAF Calcs</vt:lpstr>
      <vt:lpstr> Request Form- signature</vt:lpstr>
      <vt:lpstr>UAF Rates</vt:lpstr>
      <vt:lpstr>' Request Form- signature'!Print_Area</vt:lpstr>
      <vt:lpstr>'UA UAF Calcs'!Print_Area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cherylorr</dc:creator>
  <cp:lastModifiedBy>Jason Spencer</cp:lastModifiedBy>
  <cp:lastPrinted>2023-08-07T20:07:10Z</cp:lastPrinted>
  <dcterms:created xsi:type="dcterms:W3CDTF">2010-05-26T19:02:52Z</dcterms:created>
  <dcterms:modified xsi:type="dcterms:W3CDTF">2024-11-05T19:38:54Z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0x01010047A02E2A44D8D94DB5AFCC66E3DC4D7F</vt:lpwstr>
  </property>
</Properties>
</file>